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8125"/>
  <workbookPr autoCompressPictures="0"/>
  <bookViews>
    <workbookView xWindow="0" yWindow="0" windowWidth="25600" windowHeight="15060" tabRatio="555" activeTab="3"/>
  </bookViews>
  <sheets>
    <sheet name="Liquid Fertilizer Calculations" sheetId="1" r:id="rId1"/>
    <sheet name="Lighting Calculations" sheetId="2" r:id="rId2"/>
    <sheet name="Electrical Calculations" sheetId="3" r:id="rId3"/>
    <sheet name="Crop Costing" sheetId="4" r:id="rId4"/>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F88" i="4" l="1"/>
  <c r="J66" i="4"/>
  <c r="F91" i="4"/>
  <c r="F66" i="4"/>
  <c r="B66" i="4"/>
  <c r="F71" i="4"/>
  <c r="F75" i="4"/>
  <c r="F41" i="4"/>
  <c r="C41" i="4"/>
  <c r="A41" i="4"/>
  <c r="B15" i="4"/>
  <c r="A44" i="4"/>
  <c r="A47" i="4"/>
  <c r="B50" i="4"/>
  <c r="B53" i="4"/>
  <c r="I27" i="4"/>
  <c r="I30" i="4"/>
  <c r="I33" i="4"/>
  <c r="C17" i="2"/>
  <c r="C4" i="3"/>
  <c r="C6" i="3"/>
  <c r="C23" i="2"/>
  <c r="E9" i="2"/>
  <c r="B9" i="2"/>
  <c r="F32" i="1"/>
  <c r="E32" i="1"/>
  <c r="C32" i="1"/>
  <c r="D32" i="1"/>
  <c r="F31" i="1"/>
  <c r="E31" i="1"/>
  <c r="C31" i="1"/>
  <c r="D31" i="1"/>
  <c r="F30" i="1"/>
  <c r="E30" i="1"/>
  <c r="C30" i="1"/>
  <c r="D30" i="1"/>
  <c r="F29" i="1"/>
  <c r="E29" i="1"/>
  <c r="C29" i="1"/>
  <c r="D29" i="1"/>
  <c r="F28" i="1"/>
  <c r="E28" i="1"/>
  <c r="C28" i="1"/>
  <c r="D28" i="1"/>
  <c r="F27" i="1"/>
  <c r="E27" i="1"/>
  <c r="C27" i="1"/>
  <c r="D27" i="1"/>
  <c r="F26" i="1"/>
  <c r="E26" i="1"/>
  <c r="C26" i="1"/>
  <c r="D26" i="1"/>
  <c r="F25" i="1"/>
  <c r="E25" i="1"/>
  <c r="C25" i="1"/>
  <c r="D25" i="1"/>
  <c r="F24" i="1"/>
  <c r="E24" i="1"/>
  <c r="C24" i="1"/>
  <c r="D24" i="1"/>
  <c r="F23" i="1"/>
  <c r="E23" i="1"/>
  <c r="C23" i="1"/>
  <c r="D23" i="1"/>
  <c r="F22" i="1"/>
  <c r="E22" i="1"/>
  <c r="C22" i="1"/>
  <c r="D22" i="1"/>
  <c r="F21" i="1"/>
  <c r="E21" i="1"/>
  <c r="C21" i="1"/>
  <c r="D21" i="1"/>
  <c r="C17" i="1"/>
  <c r="B17" i="1"/>
  <c r="A17" i="1"/>
  <c r="J5" i="1"/>
  <c r="H5" i="1"/>
</calcChain>
</file>

<file path=xl/comments1.xml><?xml version="1.0" encoding="utf-8"?>
<comments xmlns="http://schemas.openxmlformats.org/spreadsheetml/2006/main">
  <authors>
    <author>Author</author>
  </authors>
  <commentList>
    <comment ref="A1" authorId="0">
      <text>
        <r>
          <rPr>
            <b/>
            <sz val="9"/>
            <color indexed="81"/>
            <rFont val="Tahoma"/>
            <charset val="1"/>
          </rPr>
          <t xml:space="preserve">Author:
</t>
        </r>
        <r>
          <rPr>
            <sz val="9"/>
            <color indexed="81"/>
            <rFont val="Tahoma"/>
            <charset val="1"/>
          </rPr>
          <t>Again - I suggest adding 1-2 lines at the top saying what this tab can be used for</t>
        </r>
      </text>
    </comment>
  </commentList>
</comments>
</file>

<file path=xl/sharedStrings.xml><?xml version="1.0" encoding="utf-8"?>
<sst xmlns="http://schemas.openxmlformats.org/spreadsheetml/2006/main" count="125" uniqueCount="117">
  <si>
    <t>General Liquid Fertilizer Calcutions</t>
  </si>
  <si>
    <t>Calculating DLI (mol/m2/d)</t>
  </si>
  <si>
    <t>Calculating Run Time (in hours)</t>
  </si>
  <si>
    <t>PPFD (µmol/m2/s)</t>
  </si>
  <si>
    <t>Run time (in hours)</t>
  </si>
  <si>
    <t>Desired DLI (mol/m2/d)</t>
  </si>
  <si>
    <t xml:space="preserve">DLI = </t>
  </si>
  <si>
    <t xml:space="preserve">Run Time = </t>
  </si>
  <si>
    <t xml:space="preserve">Calculating Area to be lit given total output of light </t>
  </si>
  <si>
    <t>Total output in micromoles per second</t>
  </si>
  <si>
    <t>Desired PPFD (µmol/m2/s)</t>
  </si>
  <si>
    <t>Calculating Area to be lit given wattage</t>
  </si>
  <si>
    <t>Wattage</t>
  </si>
  <si>
    <t>Area (in square feet) than can be lit =</t>
  </si>
  <si>
    <t>Square Foot Weeks per year, based on growing area in square feet</t>
  </si>
  <si>
    <t>Length of Growth cycle (in weeks)</t>
  </si>
  <si>
    <t>Number of Plants Grown Per Square Foot</t>
  </si>
  <si>
    <t>Total Number of Plants Grown Per Cycle</t>
  </si>
  <si>
    <t>Growing area (feet^2)</t>
  </si>
  <si>
    <t>Yearly Overhead Cost ($)</t>
  </si>
  <si>
    <t>Calculating kWh and electrical cost ($)</t>
  </si>
  <si>
    <t>Direct Costs ($/plant)</t>
  </si>
  <si>
    <t>Power Consumption (watts)</t>
  </si>
  <si>
    <t>Number of hours per day used</t>
  </si>
  <si>
    <t>Number of days used</t>
  </si>
  <si>
    <t>Price ($) per kWh</t>
  </si>
  <si>
    <t xml:space="preserve"> Light Electricity</t>
  </si>
  <si>
    <t>Media</t>
  </si>
  <si>
    <t xml:space="preserve">kWh = </t>
  </si>
  <si>
    <t>Pump Electricity</t>
  </si>
  <si>
    <t>Seeds</t>
  </si>
  <si>
    <t>Fertilizer</t>
  </si>
  <si>
    <t>SFW Cost ($)</t>
  </si>
  <si>
    <t>pH Buffer</t>
  </si>
  <si>
    <t>Gallons to liters</t>
  </si>
  <si>
    <t>Liters to Gallons</t>
  </si>
  <si>
    <t>Enter the numbers for your specifc fertilizer or fertilizer mix. The example here is for General Hydroponics Flora Series. Only edit boxes highlighted in yellow.</t>
  </si>
  <si>
    <t xml:space="preserve">Gallons </t>
  </si>
  <si>
    <t>Liters</t>
  </si>
  <si>
    <t>Gallons</t>
  </si>
  <si>
    <t>Overhead Cost Per Plant ($)</t>
  </si>
  <si>
    <t>Total Direct Cost Per Plant ($)</t>
  </si>
  <si>
    <t>ml of Fertilzer per Liter of Solution</t>
  </si>
  <si>
    <t>Adjust these numbers until your total ppm supplied by the fertilizer is close to the target ppm</t>
  </si>
  <si>
    <t>Total Volume of Desired Nutrient Solution (L)</t>
  </si>
  <si>
    <t>Adjust this number to the total amount of nutrient solution you wish to mix</t>
  </si>
  <si>
    <t xml:space="preserve">Cost ($) for kWh used = </t>
  </si>
  <si>
    <t>Enter the percent element based on your specific fertilizer mix. If you only have one fertilizer than just enter numbers for one column. If you have 2 fertilizers in the mix than enter them in two colums! Enter the percent phosphate (P2O5) and potash (K2O), the chart will handle the conversion.</t>
  </si>
  <si>
    <t>Total amount of Fertilizer to use in ml</t>
  </si>
  <si>
    <t>This is the amount of each fertilizer to use (in ml) when mixing up your solution</t>
  </si>
  <si>
    <t>Fertilizer 1</t>
  </si>
  <si>
    <t>Fertilizer 2</t>
  </si>
  <si>
    <t>Fertilizer 3</t>
  </si>
  <si>
    <t>% Element</t>
  </si>
  <si>
    <t>Element</t>
  </si>
  <si>
    <t>Target PPM</t>
  </si>
  <si>
    <t>N</t>
  </si>
  <si>
    <t>Initial Upfront Costs ($)</t>
  </si>
  <si>
    <t>Total Cost Per Crop Cycle ($)</t>
  </si>
  <si>
    <t>P</t>
  </si>
  <si>
    <t>K</t>
  </si>
  <si>
    <t>Ca</t>
  </si>
  <si>
    <t>Mg</t>
  </si>
  <si>
    <t>S</t>
  </si>
  <si>
    <t>Fe</t>
  </si>
  <si>
    <t>B</t>
  </si>
  <si>
    <t>Mn</t>
  </si>
  <si>
    <t>Zn</t>
  </si>
  <si>
    <t>Cu</t>
  </si>
  <si>
    <t>Mo</t>
  </si>
  <si>
    <t>Light</t>
  </si>
  <si>
    <t>Timer</t>
  </si>
  <si>
    <t>Light hangers</t>
  </si>
  <si>
    <t>Bussing tub</t>
  </si>
  <si>
    <t>Insulation Board</t>
  </si>
  <si>
    <t>Air Pump</t>
  </si>
  <si>
    <t>Wood</t>
  </si>
  <si>
    <t>Miscellaneous</t>
  </si>
  <si>
    <t>Target values for nutrients (in ppm) based on a modified Sonnevelds Solution for leafy greens</t>
  </si>
  <si>
    <t>Area (in square feet) that can be lit =</t>
  </si>
  <si>
    <t>Total Upfront Costs ($)</t>
  </si>
  <si>
    <t xml:space="preserve">Yearly Overhead Cost ($) </t>
  </si>
  <si>
    <t>sf weeks =</t>
  </si>
  <si>
    <t>Crop Cycles to "Break Even"</t>
  </si>
  <si>
    <t>Days to "Break Even"</t>
  </si>
  <si>
    <t>Years to "Break Even"</t>
  </si>
  <si>
    <t>Theoretical Gross Profit from One Crop Cycle ($)</t>
  </si>
  <si>
    <t>These are the initial costs for building the system. Don't include things like fertilzer or seeds as those are factored into the direct costs of the system.</t>
  </si>
  <si>
    <t>Total number of plants in system</t>
  </si>
  <si>
    <t>Cost of fertilizer mix ($)</t>
  </si>
  <si>
    <t>Initial Starting Volume of Solution (in Liters)</t>
  </si>
  <si>
    <t>Cost of fertilizer per mL ($)</t>
  </si>
  <si>
    <t xml:space="preserve"> Estimated total volume of water used per crop cycle (L)</t>
  </si>
  <si>
    <t>ml of Fertilizer per L of water</t>
  </si>
  <si>
    <t>Estimated total fertilizer use (mL)</t>
  </si>
  <si>
    <t>Estimated cost of fertilizer per crop cycle ($)</t>
  </si>
  <si>
    <t>Estimated cost of fertilizer per plant ($)</t>
  </si>
  <si>
    <t>This will be a theoretical calculation based on if you were growing all year. The costs will be broken down later on a per crop cycle basis. Enter your growing area in square feet.</t>
  </si>
  <si>
    <t>The electrical costs of each component of your system can be calculated using the "Electrical Calculations sheet". Make sure to enter your theoretical cost per year. The costs will be broken down per crop cycle and per plant.</t>
  </si>
  <si>
    <t>The cost of pH buffer will be estimated based on how many kits you need to buy a year. The reason for this is because each setup will likely require a different amount of pH buffer to be used. Enter the cost of your kit, and how many you end up using per year. I would suggest it will probably be around 1 a year.</t>
  </si>
  <si>
    <t>Cost of pH buffer kit ($)</t>
  </si>
  <si>
    <t>Number of kits bought per year</t>
  </si>
  <si>
    <t>Esitmated cost per crop cycle ($) =</t>
  </si>
  <si>
    <t xml:space="preserve">Estimated cost per plant ($) = </t>
  </si>
  <si>
    <t>Use this calculator when combining different liquid fertilizer products to determine how much to add to reach target values (in ppm)</t>
  </si>
  <si>
    <t>Total ppm Supplied By Mix</t>
  </si>
  <si>
    <t>ppm supplied by:</t>
  </si>
  <si>
    <t xml:space="preserve"> Note: Use the calculator if your lamp comes with light output values in µmol/s PPFD</t>
  </si>
  <si>
    <t xml:space="preserve"> Note: If yoru lamp doesn't come with light output values in µmol/s, then use this calculator which is a decent estimate</t>
  </si>
  <si>
    <t>Total Volume of Fertilizer supplied in mix (in ml)</t>
  </si>
  <si>
    <t>Total Cost Per Plant ($)</t>
  </si>
  <si>
    <t>These are the costs per plant. You need to divide your total cost for each item by the number of inividual uses per item. (ex. 250 seeds for $11.25 is: $11.25/250 = $0.045 per seed). Fertilizer and pH buffer can be a little more challenging, I would recommend looking at section 9 of the home hydroponics guide, although I have provided a chart for calculations (See below)</t>
  </si>
  <si>
    <t>This can be used to calculate your estimated fertilizer costs and water usage based on the number of plants you have in your system. We will be estimating that plants will lose approximately 100 mL of water per day to transpiration. When entering the total volume of fertilizer, enter the amount of fertilizer initialy supplied in the bottle(s) you bought. For example maybe you bought a 1000 mL bottle, or maybe your mix comes in 3 parts each with 946 mL for a total of 2838 mL of fertilzer. The mL of fertilizer per L of water can be calculated on the "Liquid fertilizer" tab. If you have a fertilzer mix, make sure to input the total amount of fertilizer used. The initial starting volume is whatever you intend to start with. (Note, make sure the "lenght of growth cycle" is entered at the top of this page)</t>
  </si>
  <si>
    <t>This tab can be used to breakdown the costs of your system into initial costs, direct costs, and overhead costs. From there, it will calculate the cost per plant and the total cost per crop cycle. A crop cycle being how long it takes from seed to harvest in your system. Furthermore, this sheet will show you how long it would take to "break even" based on what you think each crop cycle is worth in dollars ($). (Edit numbers in yellow) (See section 9 of the home hydroponics guide for a step by step example)</t>
  </si>
  <si>
    <t>Edit numbers in yellow. This tab can be used to calculate how long you need to run your light for based on on your PPFD (µmol/m2/s) and desired DLI (mol/m2/d). In addition, you can calculate the theoretical area that can be lit given either you total light output (in µmol/s) or the total wattage of your grow light(s). See the "lighting" section of the home hydroponics guide for more information (especially what to do if you have a light that doesn't provide information about it's PPFD.</t>
  </si>
  <si>
    <t>Edit numbers in yellow to calculate the electrical cost assiciated with lights, pumps, air pumps, etc. See the "lighting" section of the home hydroponics guide for more information.</t>
  </si>
  <si>
    <t>Enter these numbers based on your own crop schedule. Right now, it is formated to match a system of growing a single species of crop for a full cycle and then harvesting. If you are growing multiple species of crops that have different length crop cycles, I would reccomend setting the growth cycle length to a fixed time of your choosing (ex. 5 weeks), and then the plants per sqaure foot and total number of plants are based on how much you harvest every 5 weeks. The theoretical gross profit would also then be how much you could sell ($) the crops for that you harvested every 5 weeks.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</si>
</sst>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00"/>
    <numFmt numFmtId="166" formatCode="0.0000"/>
    <numFmt numFmtId="167" formatCode="&quot;$&quot;#,##0.000"/>
    <numFmt numFmtId="168" formatCode="&quot;$&quot;#,##0.00"/>
  </numFmts>
  <fonts count="14" x14ac:knownFonts="1">
    <font>
      <sz val="10"/>
      <color rgb="FF000000"/>
      <name val="Arial"/>
    </font>
    <font>
      <sz val="10"/>
      <color theme="1"/>
      <name val="Arial"/>
    </font>
    <font>
      <b/>
      <sz val="10"/>
      <color theme="1"/>
      <name val="Arial"/>
    </font>
    <font>
      <sz val="10"/>
      <name val="Arial"/>
    </font>
    <font>
      <b/>
      <sz val="11"/>
      <color rgb="FF000000"/>
      <name val="Calibri"/>
    </font>
    <font>
      <sz val="11"/>
      <color rgb="FF000000"/>
      <name val="Calibri"/>
    </font>
    <font>
      <sz val="9"/>
      <color indexed="81"/>
      <name val="Tahoma"/>
      <charset val="1"/>
    </font>
    <font>
      <b/>
      <sz val="9"/>
      <color indexed="81"/>
      <name val="Tahoma"/>
      <charset val="1"/>
    </font>
    <font>
      <u/>
      <sz val="10"/>
      <color theme="10"/>
      <name val="Arial"/>
    </font>
    <font>
      <u/>
      <sz val="10"/>
      <color theme="11"/>
      <name val="Arial"/>
    </font>
    <font>
      <b/>
      <sz val="10"/>
      <color rgb="FF000000"/>
      <name val="Arial"/>
    </font>
    <font>
      <b/>
      <sz val="10"/>
      <color theme="1"/>
      <name val="Arial"/>
      <family val="2"/>
    </font>
    <font>
      <sz val="10"/>
      <color rgb="FF000000"/>
      <name val="Arial"/>
      <family val="2"/>
    </font>
    <font>
      <b/>
      <sz val="10"/>
      <color rgb="FF000000"/>
      <name val="Arial"/>
      <family val="2"/>
    </font>
  </fonts>
  <fills count="4">
    <fill>
      <patternFill patternType="none"/>
    </fill>
    <fill>
      <patternFill patternType="gray125"/>
    </fill>
    <fill>
      <patternFill patternType="solid">
        <fgColor rgb="FFFFFF00"/>
        <bgColor rgb="FFFFFF00"/>
      </patternFill>
    </fill>
    <fill>
      <patternFill patternType="solid">
        <fgColor rgb="FFFFFF00"/>
        <bgColor indexed="64"/>
      </patternFill>
    </fill>
  </fills>
  <borders count="35">
    <border>
      <left/>
      <right/>
      <top/>
      <bottom/>
      <diagonal/>
    </border>
    <border>
      <left style="thick">
        <color rgb="FF000000"/>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style="thick">
        <color rgb="FF000000"/>
      </right>
      <top/>
      <bottom style="thick">
        <color rgb="FF000000"/>
      </bottom>
      <diagonal/>
    </border>
    <border>
      <left/>
      <right/>
      <top style="thick">
        <color rgb="FF000000"/>
      </top>
      <bottom/>
      <diagonal/>
    </border>
    <border>
      <left/>
      <right/>
      <top/>
      <bottom style="thick">
        <color rgb="FF000000"/>
      </bottom>
      <diagonal/>
    </border>
    <border>
      <left style="thick">
        <color rgb="FF000000"/>
      </left>
      <right style="thin">
        <color auto="1"/>
      </right>
      <top/>
      <bottom style="thin">
        <color auto="1"/>
      </bottom>
      <diagonal/>
    </border>
    <border>
      <left style="thin">
        <color auto="1"/>
      </left>
      <right style="thick">
        <color rgb="FF000000"/>
      </right>
      <top/>
      <bottom style="thin">
        <color auto="1"/>
      </bottom>
      <diagonal/>
    </border>
    <border>
      <left style="thick">
        <color rgb="FF000000"/>
      </left>
      <right style="thin">
        <color auto="1"/>
      </right>
      <top style="thin">
        <color auto="1"/>
      </top>
      <bottom style="thin">
        <color auto="1"/>
      </bottom>
      <diagonal/>
    </border>
    <border>
      <left style="thin">
        <color auto="1"/>
      </left>
      <right style="thick">
        <color rgb="FF000000"/>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ck">
        <color auto="1"/>
      </left>
      <right/>
      <top style="thick">
        <color auto="1"/>
      </top>
      <bottom/>
      <diagonal/>
    </border>
    <border>
      <left/>
      <right style="thick">
        <color auto="1"/>
      </right>
      <top style="thick">
        <color auto="1"/>
      </top>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rgb="FF000000"/>
      </left>
      <right style="thin">
        <color auto="1"/>
      </right>
      <top style="thin">
        <color auto="1"/>
      </top>
      <bottom style="thick">
        <color rgb="FF000000"/>
      </bottom>
      <diagonal/>
    </border>
    <border>
      <left style="thin">
        <color auto="1"/>
      </left>
      <right style="thick">
        <color rgb="FF000000"/>
      </right>
      <top style="thin">
        <color auto="1"/>
      </top>
      <bottom style="thick">
        <color rgb="FF000000"/>
      </bottom>
      <diagonal/>
    </border>
    <border>
      <left/>
      <right/>
      <top/>
      <bottom style="thick">
        <color auto="1"/>
      </bottom>
      <diagonal/>
    </border>
    <border>
      <left/>
      <right/>
      <top style="medium">
        <color auto="1"/>
      </top>
      <bottom/>
      <diagonal/>
    </border>
    <border>
      <left/>
      <right/>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ck">
        <color rgb="FF000000"/>
      </bottom>
      <diagonal/>
    </border>
  </borders>
  <cellStyleXfs count="53">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220">
    <xf numFmtId="0" fontId="0" fillId="0" borderId="0" xfId="0" applyFont="1" applyAlignment="1"/>
    <xf numFmtId="0" fontId="1" fillId="0" borderId="0" xfId="0" applyFont="1" applyAlignment="1"/>
    <xf numFmtId="0" fontId="2" fillId="0" borderId="3" xfId="0" applyFont="1" applyBorder="1" applyAlignment="1">
      <alignment horizontal="center"/>
    </xf>
    <xf numFmtId="0" fontId="2" fillId="0" borderId="4" xfId="0" applyFont="1" applyBorder="1" applyAlignment="1">
      <alignment horizontal="center"/>
    </xf>
    <xf numFmtId="0" fontId="2" fillId="0" borderId="0" xfId="0" applyFont="1" applyAlignment="1">
      <alignment horizontal="center"/>
    </xf>
    <xf numFmtId="0" fontId="1" fillId="0" borderId="0" xfId="0" applyFont="1" applyAlignment="1">
      <alignment horizontal="center"/>
    </xf>
    <xf numFmtId="0" fontId="1" fillId="0" borderId="0" xfId="0" applyFont="1" applyAlignment="1">
      <alignment horizontal="center" vertical="center"/>
    </xf>
    <xf numFmtId="0" fontId="2" fillId="0" borderId="0" xfId="0" applyFont="1" applyAlignment="1">
      <alignment horizontal="center" wrapText="1"/>
    </xf>
    <xf numFmtId="0" fontId="2" fillId="0" borderId="3" xfId="0" applyFont="1" applyBorder="1" applyAlignment="1">
      <alignment horizontal="center" wrapText="1"/>
    </xf>
    <xf numFmtId="0" fontId="1" fillId="0" borderId="4" xfId="0" applyFont="1" applyBorder="1"/>
    <xf numFmtId="0" fontId="1" fillId="0" borderId="0" xfId="0" applyFont="1" applyAlignment="1">
      <alignment horizontal="center"/>
    </xf>
    <xf numFmtId="0" fontId="1" fillId="0" borderId="5" xfId="0" applyFont="1" applyBorder="1"/>
    <xf numFmtId="0" fontId="1" fillId="0" borderId="6" xfId="0" applyFont="1" applyBorder="1"/>
    <xf numFmtId="0" fontId="1" fillId="0" borderId="8" xfId="0" applyFont="1" applyBorder="1"/>
    <xf numFmtId="0" fontId="1" fillId="0" borderId="0" xfId="0" applyFont="1" applyAlignment="1">
      <alignment horizontal="left" vertical="top" wrapText="1"/>
    </xf>
    <xf numFmtId="0" fontId="4" fillId="0" borderId="0" xfId="0" applyFont="1" applyAlignment="1"/>
    <xf numFmtId="0" fontId="5" fillId="0" borderId="0" xfId="0" applyFont="1" applyAlignment="1">
      <alignment horizontal="right"/>
    </xf>
    <xf numFmtId="165" fontId="1" fillId="0" borderId="0" xfId="0" applyNumberFormat="1" applyFont="1"/>
    <xf numFmtId="0" fontId="2" fillId="0" borderId="0" xfId="0" applyFont="1" applyAlignment="1"/>
    <xf numFmtId="0" fontId="5" fillId="0" borderId="0" xfId="0" applyFont="1" applyAlignment="1"/>
    <xf numFmtId="0" fontId="1" fillId="2" borderId="4" xfId="0" applyFont="1" applyFill="1" applyBorder="1" applyAlignment="1" applyProtection="1">
      <alignment horizontal="center" vertical="center" wrapText="1"/>
      <protection locked="0"/>
    </xf>
    <xf numFmtId="0" fontId="1" fillId="2" borderId="3" xfId="0" applyFont="1" applyFill="1" applyBorder="1" applyAlignment="1" applyProtection="1">
      <protection locked="0"/>
    </xf>
    <xf numFmtId="0" fontId="1" fillId="2" borderId="4" xfId="0" applyFont="1" applyFill="1" applyBorder="1" applyAlignment="1" applyProtection="1">
      <protection locked="0"/>
    </xf>
    <xf numFmtId="0" fontId="1" fillId="2" borderId="4" xfId="0" applyFont="1" applyFill="1" applyBorder="1" applyAlignment="1" applyProtection="1">
      <alignment horizontal="center"/>
      <protection locked="0"/>
    </xf>
    <xf numFmtId="0" fontId="1" fillId="2" borderId="5" xfId="0" applyFont="1" applyFill="1" applyBorder="1" applyAlignment="1" applyProtection="1">
      <alignment horizontal="center"/>
      <protection locked="0"/>
    </xf>
    <xf numFmtId="0" fontId="0" fillId="0" borderId="0" xfId="0" applyFont="1" applyAlignment="1"/>
    <xf numFmtId="0" fontId="0" fillId="0" borderId="0" xfId="0" applyFont="1" applyAlignment="1"/>
    <xf numFmtId="0" fontId="0" fillId="0" borderId="0" xfId="0" applyFont="1" applyBorder="1" applyAlignment="1"/>
    <xf numFmtId="0" fontId="2" fillId="0" borderId="0" xfId="0" applyFont="1" applyBorder="1" applyAlignment="1">
      <alignment horizontal="center"/>
    </xf>
    <xf numFmtId="0" fontId="1" fillId="0" borderId="0" xfId="0" applyFont="1" applyFill="1" applyBorder="1" applyAlignment="1" applyProtection="1">
      <alignment horizontal="center"/>
      <protection locked="0"/>
    </xf>
    <xf numFmtId="165" fontId="1" fillId="0" borderId="0" xfId="0" applyNumberFormat="1" applyFont="1" applyBorder="1" applyAlignment="1">
      <alignment horizontal="center"/>
    </xf>
    <xf numFmtId="0" fontId="1" fillId="0" borderId="0" xfId="0" applyFont="1" applyBorder="1" applyAlignment="1">
      <alignment horizontal="center" vertical="center"/>
    </xf>
    <xf numFmtId="0" fontId="3" fillId="0" borderId="0" xfId="0" applyFont="1" applyBorder="1"/>
    <xf numFmtId="0" fontId="0" fillId="0" borderId="0" xfId="0" applyFont="1" applyAlignment="1">
      <alignment wrapText="1"/>
    </xf>
    <xf numFmtId="0" fontId="1" fillId="0" borderId="0" xfId="0" applyFont="1" applyFill="1" applyBorder="1" applyAlignment="1" applyProtection="1">
      <protection locked="0"/>
    </xf>
    <xf numFmtId="0" fontId="1" fillId="0" borderId="0" xfId="0" applyFont="1" applyFill="1" applyBorder="1" applyProtection="1">
      <protection locked="0"/>
    </xf>
    <xf numFmtId="0" fontId="0" fillId="0" borderId="0" xfId="0" applyFont="1" applyFill="1" applyBorder="1" applyAlignment="1"/>
    <xf numFmtId="0" fontId="3" fillId="0" borderId="0" xfId="0" applyFont="1" applyFill="1" applyBorder="1" applyAlignment="1"/>
    <xf numFmtId="0" fontId="1" fillId="2" borderId="9" xfId="0" applyFont="1" applyFill="1" applyBorder="1" applyAlignment="1" applyProtection="1">
      <protection locked="0"/>
    </xf>
    <xf numFmtId="0" fontId="1" fillId="2" borderId="10" xfId="0" applyFont="1" applyFill="1" applyBorder="1" applyAlignment="1" applyProtection="1">
      <protection locked="0"/>
    </xf>
    <xf numFmtId="0" fontId="1" fillId="2" borderId="11" xfId="0" applyFont="1" applyFill="1" applyBorder="1" applyAlignment="1" applyProtection="1">
      <protection locked="0"/>
    </xf>
    <xf numFmtId="0" fontId="1" fillId="2" borderId="12" xfId="0" applyFont="1" applyFill="1" applyBorder="1" applyAlignment="1" applyProtection="1">
      <protection locked="0"/>
    </xf>
    <xf numFmtId="0" fontId="1" fillId="2" borderId="11" xfId="0" applyFont="1" applyFill="1" applyBorder="1" applyProtection="1">
      <protection locked="0"/>
    </xf>
    <xf numFmtId="0" fontId="1" fillId="2" borderId="12" xfId="0" applyFont="1" applyFill="1" applyBorder="1" applyProtection="1">
      <protection locked="0"/>
    </xf>
    <xf numFmtId="2" fontId="1" fillId="2" borderId="10" xfId="0" applyNumberFormat="1" applyFont="1" applyFill="1" applyBorder="1" applyAlignment="1" applyProtection="1">
      <protection locked="0"/>
    </xf>
    <xf numFmtId="2" fontId="1" fillId="2" borderId="12" xfId="0" applyNumberFormat="1" applyFont="1" applyFill="1" applyBorder="1" applyAlignment="1" applyProtection="1">
      <protection locked="0"/>
    </xf>
    <xf numFmtId="0" fontId="1" fillId="0" borderId="0" xfId="0" applyFont="1" applyBorder="1" applyAlignment="1">
      <alignment horizontal="center"/>
    </xf>
    <xf numFmtId="2" fontId="1" fillId="0" borderId="0" xfId="0" applyNumberFormat="1" applyFont="1" applyBorder="1" applyAlignment="1">
      <alignment horizontal="center"/>
    </xf>
    <xf numFmtId="0" fontId="2" fillId="0" borderId="0" xfId="0" applyFont="1" applyFill="1" applyBorder="1" applyAlignment="1">
      <alignment horizontal="center"/>
    </xf>
    <xf numFmtId="0" fontId="3" fillId="0" borderId="0" xfId="0" applyFont="1" applyFill="1" applyBorder="1"/>
    <xf numFmtId="0" fontId="2" fillId="0" borderId="0" xfId="0" applyFont="1" applyFill="1" applyBorder="1" applyAlignment="1">
      <alignment horizontal="center" wrapText="1"/>
    </xf>
    <xf numFmtId="0" fontId="3" fillId="0" borderId="0" xfId="0" applyFont="1" applyFill="1" applyBorder="1" applyAlignment="1">
      <alignment wrapText="1"/>
    </xf>
    <xf numFmtId="2" fontId="1" fillId="0" borderId="0" xfId="0" applyNumberFormat="1" applyFont="1" applyFill="1" applyBorder="1" applyAlignment="1" applyProtection="1">
      <alignment horizontal="center"/>
      <protection locked="0"/>
    </xf>
    <xf numFmtId="0" fontId="3" fillId="0" borderId="0" xfId="0" applyFont="1" applyFill="1" applyBorder="1" applyProtection="1">
      <protection locked="0"/>
    </xf>
    <xf numFmtId="0" fontId="1" fillId="2" borderId="21" xfId="0" applyFont="1" applyFill="1" applyBorder="1" applyAlignment="1" applyProtection="1">
      <alignment horizontal="left"/>
      <protection locked="0"/>
    </xf>
    <xf numFmtId="0" fontId="1" fillId="2" borderId="22" xfId="0" applyFont="1" applyFill="1" applyBorder="1" applyAlignment="1" applyProtection="1">
      <protection locked="0"/>
    </xf>
    <xf numFmtId="0" fontId="1" fillId="2" borderId="23" xfId="0" applyFont="1" applyFill="1" applyBorder="1" applyAlignment="1" applyProtection="1">
      <protection locked="0"/>
    </xf>
    <xf numFmtId="0" fontId="1" fillId="2" borderId="24" xfId="0" applyFont="1" applyFill="1" applyBorder="1" applyAlignment="1" applyProtection="1">
      <protection locked="0"/>
    </xf>
    <xf numFmtId="0" fontId="1" fillId="2" borderId="23" xfId="0" applyFont="1" applyFill="1" applyBorder="1" applyProtection="1">
      <protection locked="0"/>
    </xf>
    <xf numFmtId="0" fontId="1" fillId="2" borderId="24" xfId="0" applyFont="1" applyFill="1" applyBorder="1" applyProtection="1">
      <protection locked="0"/>
    </xf>
    <xf numFmtId="0" fontId="1" fillId="2" borderId="25" xfId="0" applyFont="1" applyFill="1" applyBorder="1" applyProtection="1">
      <protection locked="0"/>
    </xf>
    <xf numFmtId="0" fontId="1" fillId="2" borderId="26" xfId="0" applyFont="1" applyFill="1" applyBorder="1" applyProtection="1">
      <protection locked="0"/>
    </xf>
    <xf numFmtId="0" fontId="0" fillId="0" borderId="0" xfId="0" applyFont="1" applyAlignment="1">
      <alignment horizontal="left" vertical="top" wrapText="1"/>
    </xf>
    <xf numFmtId="0" fontId="10" fillId="0" borderId="0" xfId="0" applyFont="1" applyBorder="1" applyAlignment="1">
      <alignment vertical="center" wrapText="1"/>
    </xf>
    <xf numFmtId="0" fontId="0" fillId="0" borderId="0" xfId="0" applyFont="1" applyBorder="1" applyAlignment="1">
      <alignment vertical="center"/>
    </xf>
    <xf numFmtId="0" fontId="0" fillId="0" borderId="17" xfId="0" applyFont="1" applyBorder="1" applyAlignment="1"/>
    <xf numFmtId="0" fontId="0" fillId="0" borderId="31" xfId="0" applyFont="1" applyBorder="1" applyAlignment="1"/>
    <xf numFmtId="0" fontId="0" fillId="0" borderId="18" xfId="0" applyFont="1" applyBorder="1" applyAlignment="1"/>
    <xf numFmtId="0" fontId="0" fillId="0" borderId="0" xfId="0" applyFont="1" applyBorder="1" applyAlignment="1">
      <alignment vertical="center" wrapText="1"/>
    </xf>
    <xf numFmtId="0" fontId="0" fillId="0" borderId="15" xfId="0" applyFont="1" applyBorder="1" applyAlignment="1"/>
    <xf numFmtId="0" fontId="0" fillId="0" borderId="16" xfId="0" applyFont="1" applyBorder="1" applyAlignment="1"/>
    <xf numFmtId="0" fontId="0" fillId="0" borderId="0" xfId="0" applyFont="1" applyAlignment="1"/>
    <xf numFmtId="0" fontId="0" fillId="0" borderId="0" xfId="0" applyFont="1" applyAlignment="1">
      <alignment horizontal="left" vertical="top" wrapText="1"/>
    </xf>
    <xf numFmtId="1" fontId="1" fillId="0" borderId="0" xfId="0" applyNumberFormat="1" applyFont="1"/>
    <xf numFmtId="164" fontId="1" fillId="2" borderId="3" xfId="0" applyNumberFormat="1" applyFont="1" applyFill="1" applyBorder="1" applyAlignment="1" applyProtection="1">
      <alignment horizontal="center"/>
      <protection locked="0"/>
    </xf>
    <xf numFmtId="164" fontId="1" fillId="2" borderId="0" xfId="0" applyNumberFormat="1" applyFont="1" applyFill="1" applyAlignment="1" applyProtection="1">
      <alignment horizontal="center"/>
      <protection locked="0"/>
    </xf>
    <xf numFmtId="164" fontId="1" fillId="0" borderId="5" xfId="0" applyNumberFormat="1" applyFont="1" applyBorder="1" applyAlignment="1">
      <alignment horizontal="center"/>
    </xf>
    <xf numFmtId="164" fontId="1" fillId="0" borderId="8" xfId="0" applyNumberFormat="1" applyFont="1" applyBorder="1" applyAlignment="1">
      <alignment horizontal="center"/>
    </xf>
    <xf numFmtId="0" fontId="12" fillId="0" borderId="0" xfId="0" applyFont="1" applyAlignment="1"/>
    <xf numFmtId="0" fontId="11" fillId="0" borderId="4" xfId="0" applyFont="1" applyBorder="1" applyAlignment="1">
      <alignment horizontal="center"/>
    </xf>
    <xf numFmtId="0" fontId="0" fillId="0" borderId="0" xfId="0" applyFont="1" applyAlignment="1"/>
    <xf numFmtId="0" fontId="1" fillId="0" borderId="0" xfId="0" applyFont="1" applyAlignment="1">
      <alignment horizontal="center" vertical="center"/>
    </xf>
    <xf numFmtId="2" fontId="1" fillId="0" borderId="6" xfId="0" applyNumberFormat="1" applyFont="1" applyBorder="1" applyAlignment="1">
      <alignment horizontal="center"/>
    </xf>
    <xf numFmtId="0" fontId="10" fillId="0" borderId="0" xfId="0" applyFont="1" applyBorder="1" applyAlignment="1">
      <alignment horizontal="center" vertical="center" wrapText="1"/>
    </xf>
    <xf numFmtId="0" fontId="0" fillId="0" borderId="0" xfId="0" applyFont="1" applyBorder="1" applyAlignment="1">
      <alignment horizontal="center" vertical="center"/>
    </xf>
    <xf numFmtId="0" fontId="10" fillId="0" borderId="15" xfId="0" applyFont="1" applyBorder="1" applyAlignment="1">
      <alignment vertical="center" wrapText="1"/>
    </xf>
    <xf numFmtId="0" fontId="0" fillId="0" borderId="0" xfId="0" applyFont="1" applyFill="1" applyBorder="1" applyAlignment="1">
      <alignment vertical="top" wrapText="1"/>
    </xf>
    <xf numFmtId="0" fontId="10" fillId="0" borderId="0" xfId="0" applyFont="1" applyFill="1" applyBorder="1" applyAlignment="1">
      <alignment vertical="center"/>
    </xf>
    <xf numFmtId="0" fontId="10" fillId="0" borderId="0" xfId="0" applyFont="1" applyFill="1" applyBorder="1" applyAlignment="1">
      <alignment vertical="center" wrapText="1"/>
    </xf>
    <xf numFmtId="168" fontId="0" fillId="0" borderId="0" xfId="0" applyNumberFormat="1" applyFont="1" applyFill="1" applyBorder="1" applyAlignment="1">
      <alignment vertical="center"/>
    </xf>
    <xf numFmtId="0" fontId="12" fillId="0" borderId="0" xfId="0" applyFont="1" applyFill="1" applyBorder="1" applyAlignment="1">
      <alignment vertical="center" wrapText="1"/>
    </xf>
    <xf numFmtId="0" fontId="0" fillId="0" borderId="0" xfId="0" applyFont="1" applyFill="1" applyBorder="1" applyAlignment="1">
      <alignment vertical="center" wrapText="1"/>
    </xf>
    <xf numFmtId="0" fontId="13" fillId="0" borderId="0" xfId="0" applyFont="1" applyFill="1" applyBorder="1" applyAlignment="1">
      <alignment wrapText="1"/>
    </xf>
    <xf numFmtId="0" fontId="10" fillId="0" borderId="0" xfId="0" applyFont="1" applyFill="1" applyBorder="1" applyAlignment="1">
      <alignment wrapText="1"/>
    </xf>
    <xf numFmtId="167" fontId="0"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164" fontId="0" fillId="0" borderId="0" xfId="0" applyNumberFormat="1" applyFont="1" applyFill="1" applyBorder="1" applyAlignment="1">
      <alignment horizontal="center" vertical="center"/>
    </xf>
    <xf numFmtId="168" fontId="0" fillId="0" borderId="0" xfId="0" applyNumberFormat="1" applyFont="1" applyFill="1" applyBorder="1" applyAlignment="1">
      <alignment vertical="center" wrapText="1"/>
    </xf>
    <xf numFmtId="0" fontId="3" fillId="0" borderId="15" xfId="0" applyFont="1" applyFill="1" applyBorder="1" applyAlignment="1">
      <alignment wrapText="1"/>
    </xf>
    <xf numFmtId="0" fontId="3" fillId="0" borderId="15" xfId="0" applyFont="1" applyFill="1" applyBorder="1" applyProtection="1">
      <protection locked="0"/>
    </xf>
    <xf numFmtId="0" fontId="2" fillId="2" borderId="9" xfId="0" applyFont="1" applyFill="1" applyBorder="1" applyAlignment="1" applyProtection="1">
      <alignment horizontal="center"/>
      <protection locked="0"/>
    </xf>
    <xf numFmtId="0" fontId="2" fillId="2" borderId="32" xfId="0" applyFont="1" applyFill="1" applyBorder="1" applyAlignment="1" applyProtection="1">
      <alignment horizontal="center"/>
      <protection locked="0"/>
    </xf>
    <xf numFmtId="0" fontId="2" fillId="2" borderId="10" xfId="0" applyFont="1" applyFill="1" applyBorder="1" applyAlignment="1" applyProtection="1">
      <alignment horizontal="center"/>
      <protection locked="0"/>
    </xf>
    <xf numFmtId="164" fontId="5" fillId="2" borderId="11" xfId="0" applyNumberFormat="1" applyFont="1" applyFill="1" applyBorder="1" applyAlignment="1" applyProtection="1">
      <alignment horizontal="right"/>
      <protection locked="0"/>
    </xf>
    <xf numFmtId="164" fontId="5" fillId="2" borderId="33" xfId="0" applyNumberFormat="1" applyFont="1" applyFill="1" applyBorder="1" applyAlignment="1" applyProtection="1">
      <alignment horizontal="right"/>
      <protection locked="0"/>
    </xf>
    <xf numFmtId="164" fontId="5" fillId="2" borderId="12" xfId="0" applyNumberFormat="1" applyFont="1" applyFill="1" applyBorder="1" applyAlignment="1" applyProtection="1">
      <alignment horizontal="right"/>
      <protection locked="0"/>
    </xf>
    <xf numFmtId="166" fontId="5" fillId="2" borderId="11" xfId="0" applyNumberFormat="1" applyFont="1" applyFill="1" applyBorder="1" applyAlignment="1" applyProtection="1">
      <alignment horizontal="right"/>
      <protection locked="0"/>
    </xf>
    <xf numFmtId="166" fontId="5" fillId="2" borderId="33" xfId="0" applyNumberFormat="1" applyFont="1" applyFill="1" applyBorder="1" applyAlignment="1" applyProtection="1">
      <alignment horizontal="right"/>
      <protection locked="0"/>
    </xf>
    <xf numFmtId="166" fontId="5" fillId="2" borderId="12" xfId="0" applyNumberFormat="1" applyFont="1" applyFill="1" applyBorder="1" applyAlignment="1" applyProtection="1">
      <alignment horizontal="right"/>
      <protection locked="0"/>
    </xf>
    <xf numFmtId="166" fontId="5" fillId="2" borderId="27" xfId="0" applyNumberFormat="1" applyFont="1" applyFill="1" applyBorder="1" applyAlignment="1" applyProtection="1">
      <alignment horizontal="right"/>
      <protection locked="0"/>
    </xf>
    <xf numFmtId="166" fontId="5" fillId="2" borderId="34" xfId="0" applyNumberFormat="1" applyFont="1" applyFill="1" applyBorder="1" applyAlignment="1" applyProtection="1">
      <alignment horizontal="right"/>
      <protection locked="0"/>
    </xf>
    <xf numFmtId="166" fontId="5" fillId="2" borderId="28" xfId="0" applyNumberFormat="1" applyFont="1" applyFill="1" applyBorder="1" applyAlignment="1" applyProtection="1">
      <alignment horizontal="right"/>
      <protection locked="0"/>
    </xf>
    <xf numFmtId="0" fontId="2" fillId="0" borderId="1" xfId="0" applyFont="1" applyBorder="1" applyAlignment="1">
      <alignment horizontal="center"/>
    </xf>
    <xf numFmtId="0" fontId="3" fillId="0" borderId="2" xfId="0" applyFont="1" applyBorder="1"/>
    <xf numFmtId="0" fontId="1" fillId="0" borderId="0" xfId="0" applyFont="1" applyAlignment="1">
      <alignment vertical="top" wrapText="1"/>
    </xf>
    <xf numFmtId="0" fontId="0" fillId="0" borderId="0" xfId="0" applyFont="1" applyAlignment="1"/>
    <xf numFmtId="0" fontId="3" fillId="0" borderId="7" xfId="0" applyFont="1" applyBorder="1"/>
    <xf numFmtId="0" fontId="1" fillId="0" borderId="7" xfId="0" applyFont="1" applyBorder="1" applyAlignment="1">
      <alignment horizontal="left" vertical="top" wrapText="1"/>
    </xf>
    <xf numFmtId="0" fontId="3" fillId="0" borderId="4" xfId="0" applyFont="1" applyBorder="1"/>
    <xf numFmtId="0" fontId="3" fillId="0" borderId="8" xfId="0" applyFont="1" applyBorder="1"/>
    <xf numFmtId="0" fontId="3" fillId="0" borderId="6" xfId="0" applyFont="1" applyBorder="1"/>
    <xf numFmtId="0" fontId="11" fillId="0" borderId="0" xfId="0" applyFont="1" applyAlignment="1">
      <alignment horizontal="center"/>
    </xf>
    <xf numFmtId="0" fontId="2" fillId="0" borderId="3" xfId="0" applyFont="1" applyBorder="1" applyAlignment="1">
      <alignment horizontal="center"/>
    </xf>
    <xf numFmtId="0" fontId="1" fillId="2" borderId="3" xfId="0" applyFont="1" applyFill="1" applyBorder="1" applyAlignment="1" applyProtection="1">
      <alignment horizontal="center" vertical="center"/>
      <protection locked="0"/>
    </xf>
    <xf numFmtId="0" fontId="0" fillId="0" borderId="0" xfId="0" applyFont="1" applyAlignment="1" applyProtection="1">
      <protection locked="0"/>
    </xf>
    <xf numFmtId="0" fontId="3" fillId="0" borderId="5" xfId="0" applyFont="1" applyBorder="1" applyProtection="1">
      <protection locked="0"/>
    </xf>
    <xf numFmtId="0" fontId="3" fillId="0" borderId="8" xfId="0" applyFont="1" applyBorder="1" applyProtection="1">
      <protection locked="0"/>
    </xf>
    <xf numFmtId="0" fontId="1" fillId="0" borderId="1" xfId="0" applyFont="1" applyBorder="1" applyAlignment="1">
      <alignment horizontal="left" wrapText="1"/>
    </xf>
    <xf numFmtId="0" fontId="3" fillId="0" borderId="3" xfId="0" applyFont="1" applyBorder="1"/>
    <xf numFmtId="0" fontId="11" fillId="0" borderId="0" xfId="0" applyFont="1" applyAlignment="1">
      <alignment horizontal="center" wrapText="1"/>
    </xf>
    <xf numFmtId="0" fontId="0" fillId="0" borderId="0" xfId="0" applyFont="1" applyAlignment="1">
      <alignment horizontal="center" wrapText="1"/>
    </xf>
    <xf numFmtId="0" fontId="1" fillId="0" borderId="0" xfId="0" applyFont="1" applyAlignment="1">
      <alignment horizontal="left" vertical="top" wrapText="1"/>
    </xf>
    <xf numFmtId="0" fontId="1" fillId="0" borderId="3" xfId="0" applyFont="1" applyBorder="1" applyAlignment="1">
      <alignment horizontal="center"/>
    </xf>
    <xf numFmtId="0" fontId="1" fillId="2" borderId="3" xfId="0" applyFont="1" applyFill="1" applyBorder="1" applyAlignment="1" applyProtection="1">
      <alignment horizontal="center"/>
      <protection locked="0"/>
    </xf>
    <xf numFmtId="0" fontId="3" fillId="0" borderId="4" xfId="0" applyFont="1" applyBorder="1" applyProtection="1">
      <protection locked="0"/>
    </xf>
    <xf numFmtId="0" fontId="1" fillId="0" borderId="3" xfId="0" applyFont="1" applyBorder="1" applyAlignment="1">
      <alignment horizontal="center" vertical="center"/>
    </xf>
    <xf numFmtId="0" fontId="3" fillId="0" borderId="5" xfId="0" applyFont="1" applyBorder="1"/>
    <xf numFmtId="0" fontId="1" fillId="0" borderId="4" xfId="0" applyFont="1" applyBorder="1" applyAlignment="1">
      <alignment horizontal="center" vertical="center"/>
    </xf>
    <xf numFmtId="164" fontId="1" fillId="0" borderId="4" xfId="0" applyNumberFormat="1" applyFont="1" applyBorder="1" applyAlignment="1">
      <alignment horizontal="center" vertical="center"/>
    </xf>
    <xf numFmtId="164" fontId="3" fillId="0" borderId="6" xfId="0" applyNumberFormat="1" applyFont="1" applyBorder="1"/>
    <xf numFmtId="0" fontId="1" fillId="0" borderId="1" xfId="0" applyFont="1" applyBorder="1" applyAlignment="1">
      <alignment horizontal="center"/>
    </xf>
    <xf numFmtId="0" fontId="2" fillId="0" borderId="0" xfId="0" applyFont="1" applyAlignment="1">
      <alignment horizontal="center"/>
    </xf>
    <xf numFmtId="0" fontId="1" fillId="0" borderId="0" xfId="0" applyFont="1" applyAlignment="1">
      <alignment horizontal="center"/>
    </xf>
    <xf numFmtId="0" fontId="1" fillId="2" borderId="0" xfId="0" applyFont="1" applyFill="1" applyAlignment="1" applyProtection="1">
      <alignment horizontal="center"/>
      <protection locked="0"/>
    </xf>
    <xf numFmtId="0" fontId="1" fillId="0" borderId="0" xfId="0" applyFont="1" applyAlignment="1">
      <alignment horizontal="center" vertical="center"/>
    </xf>
    <xf numFmtId="2" fontId="1" fillId="0" borderId="0" xfId="0" applyNumberFormat="1" applyFont="1" applyAlignment="1">
      <alignment horizontal="center" vertical="center"/>
    </xf>
    <xf numFmtId="0" fontId="1" fillId="0" borderId="8" xfId="0" applyFont="1" applyBorder="1" applyAlignment="1">
      <alignment horizontal="left" vertical="top" wrapText="1"/>
    </xf>
    <xf numFmtId="0" fontId="0" fillId="0" borderId="13" xfId="0" applyFont="1" applyBorder="1" applyAlignment="1">
      <alignment horizontal="left" vertical="center" wrapText="1"/>
    </xf>
    <xf numFmtId="0" fontId="0" fillId="0" borderId="30" xfId="0" applyFont="1" applyBorder="1" applyAlignment="1">
      <alignment horizontal="left" vertical="center" wrapText="1"/>
    </xf>
    <xf numFmtId="0" fontId="0" fillId="0" borderId="14" xfId="0" applyFont="1" applyBorder="1" applyAlignment="1">
      <alignment horizontal="left" vertical="center" wrapText="1"/>
    </xf>
    <xf numFmtId="0" fontId="0" fillId="0" borderId="15" xfId="0" applyFont="1" applyBorder="1" applyAlignment="1">
      <alignment horizontal="left" vertical="center" wrapText="1"/>
    </xf>
    <xf numFmtId="0" fontId="0" fillId="0" borderId="0" xfId="0" applyFont="1" applyBorder="1" applyAlignment="1">
      <alignment horizontal="left" vertical="center" wrapText="1"/>
    </xf>
    <xf numFmtId="0" fontId="0" fillId="0" borderId="16" xfId="0" applyFont="1" applyBorder="1" applyAlignment="1">
      <alignment horizontal="left" vertical="center" wrapText="1"/>
    </xf>
    <xf numFmtId="0" fontId="0" fillId="0" borderId="17" xfId="0" applyFont="1" applyBorder="1" applyAlignment="1">
      <alignment horizontal="left" vertical="center" wrapText="1"/>
    </xf>
    <xf numFmtId="0" fontId="0" fillId="0" borderId="31" xfId="0" applyFont="1" applyBorder="1" applyAlignment="1">
      <alignment horizontal="left" vertical="center" wrapText="1"/>
    </xf>
    <xf numFmtId="0" fontId="0" fillId="0" borderId="18" xfId="0" applyFont="1" applyBorder="1" applyAlignment="1">
      <alignment horizontal="left" vertical="center" wrapText="1"/>
    </xf>
    <xf numFmtId="0" fontId="0" fillId="0" borderId="0" xfId="0" applyFont="1" applyAlignment="1">
      <alignment horizontal="left" vertical="top" wrapText="1"/>
    </xf>
    <xf numFmtId="0" fontId="0" fillId="0" borderId="8" xfId="0" applyFont="1" applyBorder="1" applyAlignment="1">
      <alignment horizontal="left" vertical="top" wrapText="1"/>
    </xf>
    <xf numFmtId="0" fontId="10" fillId="0" borderId="13"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167" fontId="0" fillId="0" borderId="14" xfId="0" applyNumberFormat="1" applyFont="1" applyBorder="1" applyAlignment="1">
      <alignment horizontal="center" vertical="center"/>
    </xf>
    <xf numFmtId="167" fontId="0" fillId="0" borderId="16" xfId="0" applyNumberFormat="1" applyFont="1" applyBorder="1" applyAlignment="1">
      <alignment horizontal="center" vertical="center"/>
    </xf>
    <xf numFmtId="167" fontId="0" fillId="0" borderId="18" xfId="0" applyNumberFormat="1" applyFont="1" applyBorder="1" applyAlignment="1">
      <alignment horizontal="center" vertical="center"/>
    </xf>
    <xf numFmtId="164" fontId="0" fillId="0" borderId="14" xfId="0" applyNumberFormat="1" applyFont="1" applyBorder="1" applyAlignment="1">
      <alignment horizontal="center" vertical="center"/>
    </xf>
    <xf numFmtId="164" fontId="0" fillId="0" borderId="16" xfId="0" applyNumberFormat="1" applyFont="1" applyBorder="1" applyAlignment="1">
      <alignment horizontal="center" vertical="center"/>
    </xf>
    <xf numFmtId="164" fontId="0" fillId="0" borderId="18" xfId="0" applyNumberFormat="1" applyFont="1" applyBorder="1" applyAlignment="1">
      <alignment horizontal="center" vertical="center"/>
    </xf>
    <xf numFmtId="0" fontId="0" fillId="0" borderId="14" xfId="0" applyFont="1" applyBorder="1" applyAlignment="1">
      <alignment horizontal="center" vertical="center"/>
    </xf>
    <xf numFmtId="0" fontId="0" fillId="0" borderId="16" xfId="0" applyFont="1" applyBorder="1" applyAlignment="1">
      <alignment horizontal="center" vertical="center"/>
    </xf>
    <xf numFmtId="0" fontId="0" fillId="0" borderId="18"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3" fillId="0" borderId="13" xfId="0" applyFont="1" applyBorder="1" applyAlignment="1">
      <alignment horizontal="center" wrapText="1"/>
    </xf>
    <xf numFmtId="0" fontId="10" fillId="0" borderId="30" xfId="0" applyFont="1" applyBorder="1" applyAlignment="1">
      <alignment horizontal="center" wrapText="1"/>
    </xf>
    <xf numFmtId="0" fontId="10" fillId="0" borderId="15" xfId="0" applyFont="1" applyBorder="1" applyAlignment="1">
      <alignment horizontal="center" wrapText="1"/>
    </xf>
    <xf numFmtId="0" fontId="10" fillId="0" borderId="0" xfId="0" applyFont="1" applyBorder="1" applyAlignment="1">
      <alignment horizontal="center" wrapText="1"/>
    </xf>
    <xf numFmtId="0" fontId="10" fillId="0" borderId="14" xfId="0" applyFont="1" applyBorder="1" applyAlignment="1">
      <alignment horizontal="center" vertical="center" wrapText="1"/>
    </xf>
    <xf numFmtId="0" fontId="10" fillId="0" borderId="16" xfId="0" applyFont="1" applyBorder="1" applyAlignment="1">
      <alignment horizontal="center" vertical="center" wrapText="1"/>
    </xf>
    <xf numFmtId="168" fontId="0" fillId="0" borderId="14" xfId="0" applyNumberFormat="1" applyFont="1" applyBorder="1" applyAlignment="1">
      <alignment horizontal="center" vertical="center" wrapText="1"/>
    </xf>
    <xf numFmtId="168" fontId="0" fillId="0" borderId="16" xfId="0" applyNumberFormat="1" applyFont="1" applyBorder="1" applyAlignment="1">
      <alignment horizontal="center" vertical="center" wrapText="1"/>
    </xf>
    <xf numFmtId="168" fontId="0" fillId="0" borderId="18" xfId="0" applyNumberFormat="1" applyFont="1" applyBorder="1" applyAlignment="1">
      <alignment horizontal="center" vertical="center" wrapText="1"/>
    </xf>
    <xf numFmtId="168" fontId="0" fillId="0" borderId="14" xfId="0" applyNumberFormat="1" applyFont="1" applyBorder="1" applyAlignment="1">
      <alignment horizontal="center" vertical="center"/>
    </xf>
    <xf numFmtId="168" fontId="0" fillId="0" borderId="16" xfId="0" applyNumberFormat="1" applyFont="1" applyBorder="1" applyAlignment="1">
      <alignment horizontal="center" vertical="center"/>
    </xf>
    <xf numFmtId="168" fontId="0" fillId="0" borderId="18" xfId="0" applyNumberFormat="1" applyFont="1" applyBorder="1" applyAlignment="1">
      <alignment horizontal="center" vertical="center"/>
    </xf>
    <xf numFmtId="0" fontId="0" fillId="0" borderId="13" xfId="0" applyFont="1" applyBorder="1" applyAlignment="1">
      <alignment horizontal="left" vertical="top" wrapText="1"/>
    </xf>
    <xf numFmtId="0" fontId="0" fillId="0" borderId="30" xfId="0" applyFont="1" applyBorder="1" applyAlignment="1">
      <alignment horizontal="left" vertical="top" wrapText="1"/>
    </xf>
    <xf numFmtId="0" fontId="0" fillId="0" borderId="14" xfId="0" applyFont="1" applyBorder="1" applyAlignment="1">
      <alignment horizontal="left" vertical="top" wrapText="1"/>
    </xf>
    <xf numFmtId="0" fontId="0" fillId="0" borderId="15" xfId="0" applyFont="1" applyBorder="1" applyAlignment="1">
      <alignment horizontal="left" vertical="top" wrapText="1"/>
    </xf>
    <xf numFmtId="0" fontId="0" fillId="0" borderId="0" xfId="0" applyFont="1" applyBorder="1" applyAlignment="1">
      <alignment horizontal="left" vertical="top" wrapText="1"/>
    </xf>
    <xf numFmtId="0" fontId="0" fillId="0" borderId="16" xfId="0" applyFont="1" applyBorder="1" applyAlignment="1">
      <alignment horizontal="left" vertical="top" wrapText="1"/>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168" fontId="0" fillId="0" borderId="30" xfId="0" applyNumberFormat="1" applyFont="1" applyBorder="1" applyAlignment="1">
      <alignment horizontal="center" vertical="center"/>
    </xf>
    <xf numFmtId="168" fontId="0" fillId="0" borderId="31" xfId="0" applyNumberFormat="1" applyFont="1" applyBorder="1" applyAlignment="1">
      <alignment horizontal="center" vertical="center"/>
    </xf>
    <xf numFmtId="0" fontId="10" fillId="0" borderId="30" xfId="0" applyFont="1" applyBorder="1" applyAlignment="1">
      <alignment horizontal="center" vertical="center"/>
    </xf>
    <xf numFmtId="0" fontId="10" fillId="0" borderId="17" xfId="0" applyFont="1" applyBorder="1" applyAlignment="1">
      <alignment horizontal="center" vertical="center"/>
    </xf>
    <xf numFmtId="0" fontId="10" fillId="0" borderId="31" xfId="0" applyFont="1" applyBorder="1" applyAlignment="1">
      <alignment horizontal="center" vertical="center"/>
    </xf>
    <xf numFmtId="2" fontId="1" fillId="0" borderId="5" xfId="0" applyNumberFormat="1" applyFont="1" applyBorder="1" applyAlignment="1">
      <alignment horizontal="center"/>
    </xf>
    <xf numFmtId="2" fontId="3" fillId="0" borderId="6" xfId="0" applyNumberFormat="1" applyFont="1" applyBorder="1"/>
    <xf numFmtId="165" fontId="1" fillId="0" borderId="5" xfId="0" applyNumberFormat="1" applyFont="1" applyBorder="1" applyAlignment="1">
      <alignment horizontal="center"/>
    </xf>
    <xf numFmtId="0" fontId="2" fillId="0" borderId="19" xfId="0" applyFont="1" applyBorder="1" applyAlignment="1">
      <alignment horizontal="center"/>
    </xf>
    <xf numFmtId="0" fontId="3" fillId="0" borderId="20" xfId="0" applyFont="1" applyBorder="1"/>
    <xf numFmtId="0" fontId="2" fillId="0" borderId="1" xfId="0" applyFont="1" applyBorder="1" applyAlignment="1">
      <alignment horizontal="center" vertical="center" wrapText="1"/>
    </xf>
    <xf numFmtId="0" fontId="1" fillId="2" borderId="5" xfId="0" applyFont="1" applyFill="1" applyBorder="1" applyAlignment="1" applyProtection="1">
      <alignment horizontal="center" vertical="center"/>
      <protection locked="0"/>
    </xf>
    <xf numFmtId="0" fontId="3" fillId="0" borderId="6" xfId="0" applyFont="1" applyBorder="1" applyProtection="1">
      <protection locked="0"/>
    </xf>
    <xf numFmtId="0" fontId="0" fillId="0" borderId="29" xfId="0" applyFont="1" applyBorder="1" applyAlignment="1">
      <alignment horizontal="left" vertical="top" wrapText="1"/>
    </xf>
    <xf numFmtId="0" fontId="1" fillId="0" borderId="5" xfId="0" applyFont="1" applyBorder="1" applyAlignment="1">
      <alignment horizontal="center"/>
    </xf>
    <xf numFmtId="0" fontId="2" fillId="0" borderId="1" xfId="0" applyFont="1" applyBorder="1" applyAlignment="1">
      <alignment horizontal="center" vertical="top" wrapText="1"/>
    </xf>
    <xf numFmtId="1" fontId="1" fillId="0" borderId="5" xfId="0" applyNumberFormat="1" applyFont="1" applyBorder="1" applyAlignment="1">
      <alignment horizontal="center"/>
    </xf>
    <xf numFmtId="0" fontId="2" fillId="0" borderId="1" xfId="0" applyFont="1" applyBorder="1" applyAlignment="1">
      <alignment horizontal="center" wrapText="1"/>
    </xf>
    <xf numFmtId="0" fontId="2" fillId="0" borderId="1" xfId="0" applyFont="1" applyBorder="1" applyAlignment="1">
      <alignment horizontal="center" vertical="top"/>
    </xf>
    <xf numFmtId="0" fontId="2" fillId="3" borderId="27" xfId="0" applyFont="1" applyFill="1" applyBorder="1" applyAlignment="1" applyProtection="1">
      <alignment horizontal="right"/>
      <protection locked="0"/>
    </xf>
    <xf numFmtId="0" fontId="1" fillId="3" borderId="28" xfId="0" applyFont="1" applyFill="1" applyBorder="1" applyProtection="1">
      <protection locked="0"/>
    </xf>
    <xf numFmtId="2" fontId="1" fillId="3" borderId="28" xfId="0" applyNumberFormat="1" applyFont="1" applyFill="1" applyBorder="1" applyProtection="1">
      <protection locked="0"/>
    </xf>
    <xf numFmtId="0" fontId="0" fillId="3" borderId="17" xfId="0" applyFont="1" applyFill="1" applyBorder="1" applyAlignment="1" applyProtection="1">
      <alignment horizontal="center"/>
      <protection locked="0"/>
    </xf>
    <xf numFmtId="0" fontId="0" fillId="3" borderId="18" xfId="0" applyFont="1" applyFill="1" applyBorder="1" applyAlignment="1" applyProtection="1">
      <alignment horizontal="center"/>
      <protection locked="0"/>
    </xf>
    <xf numFmtId="0" fontId="0" fillId="3" borderId="31" xfId="0" applyFont="1" applyFill="1" applyBorder="1" applyAlignment="1" applyProtection="1">
      <alignment horizontal="center"/>
      <protection locked="0"/>
    </xf>
  </cellXfs>
  <cellStyles count="5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sheetPr>
  <dimension ref="A1:J33"/>
  <sheetViews>
    <sheetView workbookViewId="0">
      <selection activeCell="G20" sqref="G20"/>
    </sheetView>
  </sheetViews>
  <sheetFormatPr baseColWidth="10" defaultColWidth="14.5" defaultRowHeight="15.75" customHeight="1" x14ac:dyDescent="0"/>
  <cols>
    <col min="3" max="3" width="14.83203125" customWidth="1"/>
  </cols>
  <sheetData>
    <row r="1" spans="1:10" ht="15.75" customHeight="1">
      <c r="A1" s="1" t="s">
        <v>0</v>
      </c>
    </row>
    <row r="2" spans="1:10" ht="15.75" customHeight="1">
      <c r="A2" s="1" t="s">
        <v>104</v>
      </c>
      <c r="G2" s="4"/>
      <c r="H2" s="4"/>
      <c r="I2" s="4"/>
      <c r="J2" s="4"/>
    </row>
    <row r="3" spans="1:10" ht="15.75" customHeight="1">
      <c r="A3" s="1" t="s">
        <v>78</v>
      </c>
      <c r="G3" s="113" t="s">
        <v>34</v>
      </c>
      <c r="H3" s="114"/>
      <c r="I3" s="113" t="s">
        <v>35</v>
      </c>
      <c r="J3" s="114"/>
    </row>
    <row r="4" spans="1:10" ht="15.75" customHeight="1">
      <c r="A4" s="115" t="s">
        <v>36</v>
      </c>
      <c r="B4" s="116"/>
      <c r="C4" s="116"/>
      <c r="D4" s="116"/>
      <c r="E4" s="116"/>
      <c r="F4" s="4"/>
      <c r="G4" s="2" t="s">
        <v>37</v>
      </c>
      <c r="H4" s="3" t="s">
        <v>38</v>
      </c>
      <c r="I4" s="2" t="s">
        <v>38</v>
      </c>
      <c r="J4" s="3" t="s">
        <v>39</v>
      </c>
    </row>
    <row r="5" spans="1:10" ht="15.75" customHeight="1">
      <c r="A5" s="116"/>
      <c r="B5" s="116"/>
      <c r="C5" s="116"/>
      <c r="D5" s="116"/>
      <c r="E5" s="116"/>
      <c r="F5" s="4"/>
      <c r="G5" s="24">
        <v>1</v>
      </c>
      <c r="H5" s="82">
        <f>G5*3.78541</f>
        <v>3.7854100000000002</v>
      </c>
      <c r="I5" s="24">
        <v>1</v>
      </c>
      <c r="J5" s="82">
        <f>I5/3.78541</f>
        <v>0.26417217685798894</v>
      </c>
    </row>
    <row r="6" spans="1:10" ht="15.75" customHeight="1">
      <c r="D6" s="4"/>
      <c r="E6" s="4"/>
      <c r="F6" s="4"/>
      <c r="G6" s="4"/>
      <c r="H6" s="4"/>
      <c r="I6" s="4"/>
    </row>
    <row r="7" spans="1:10" ht="15.75" customHeight="1">
      <c r="A7" s="113" t="s">
        <v>42</v>
      </c>
      <c r="B7" s="117"/>
      <c r="C7" s="117"/>
      <c r="D7" s="118" t="s">
        <v>43</v>
      </c>
      <c r="E7" s="114"/>
      <c r="F7" s="4"/>
      <c r="G7" s="4"/>
      <c r="H7" s="4"/>
      <c r="I7" s="4"/>
    </row>
    <row r="8" spans="1:10" ht="15.75" customHeight="1">
      <c r="A8" s="74">
        <v>2.5</v>
      </c>
      <c r="B8" s="75">
        <v>2</v>
      </c>
      <c r="C8" s="75">
        <v>1.5</v>
      </c>
      <c r="D8" s="116"/>
      <c r="E8" s="119"/>
      <c r="F8" s="4"/>
      <c r="G8" s="4"/>
      <c r="H8" s="4"/>
      <c r="I8" s="4"/>
    </row>
    <row r="9" spans="1:10" ht="15.75" customHeight="1">
      <c r="A9" s="11"/>
      <c r="B9" s="13"/>
      <c r="C9" s="13"/>
      <c r="D9" s="120"/>
      <c r="E9" s="121"/>
      <c r="F9" s="4"/>
      <c r="G9" s="10"/>
      <c r="H9" s="10"/>
      <c r="I9" s="10"/>
    </row>
    <row r="10" spans="1:10" ht="15.75" customHeight="1">
      <c r="D10" s="4"/>
      <c r="E10" s="4"/>
      <c r="F10" s="4"/>
    </row>
    <row r="11" spans="1:10" ht="15.75" customHeight="1">
      <c r="A11" s="113" t="s">
        <v>44</v>
      </c>
      <c r="B11" s="117"/>
      <c r="C11" s="117"/>
      <c r="D11" s="118" t="s">
        <v>45</v>
      </c>
      <c r="E11" s="114"/>
      <c r="F11" s="4"/>
      <c r="G11" s="4"/>
      <c r="H11" s="4"/>
      <c r="I11" s="4"/>
    </row>
    <row r="12" spans="1:10" ht="15.75" customHeight="1">
      <c r="A12" s="124">
        <v>25</v>
      </c>
      <c r="B12" s="125"/>
      <c r="C12" s="125"/>
      <c r="D12" s="116"/>
      <c r="E12" s="119"/>
      <c r="F12" s="4"/>
      <c r="G12" s="10"/>
      <c r="H12" s="10"/>
      <c r="I12" s="10"/>
    </row>
    <row r="13" spans="1:10" ht="15.75" customHeight="1">
      <c r="A13" s="126"/>
      <c r="B13" s="127"/>
      <c r="C13" s="127"/>
      <c r="D13" s="120"/>
      <c r="E13" s="121"/>
      <c r="F13" s="4"/>
      <c r="G13" s="10"/>
      <c r="H13" s="10"/>
      <c r="I13" s="10"/>
    </row>
    <row r="14" spans="1:10" ht="15.75" customHeight="1">
      <c r="A14" s="6"/>
      <c r="B14" s="6"/>
      <c r="C14" s="6"/>
      <c r="D14" s="14"/>
      <c r="E14" s="14"/>
      <c r="F14" s="4"/>
      <c r="G14" s="128" t="s">
        <v>47</v>
      </c>
      <c r="H14" s="117"/>
      <c r="I14" s="114"/>
    </row>
    <row r="15" spans="1:10" ht="15.75" customHeight="1">
      <c r="A15" s="113" t="s">
        <v>48</v>
      </c>
      <c r="B15" s="117"/>
      <c r="C15" s="117"/>
      <c r="D15" s="118" t="s">
        <v>49</v>
      </c>
      <c r="E15" s="114"/>
      <c r="F15" s="4"/>
      <c r="G15" s="129"/>
      <c r="H15" s="116"/>
      <c r="I15" s="119"/>
    </row>
    <row r="16" spans="1:10" ht="15.75" customHeight="1">
      <c r="A16" s="2" t="s">
        <v>50</v>
      </c>
      <c r="B16" s="4" t="s">
        <v>51</v>
      </c>
      <c r="C16" s="4" t="s">
        <v>52</v>
      </c>
      <c r="D16" s="116"/>
      <c r="E16" s="119"/>
      <c r="F16" s="4"/>
      <c r="G16" s="129"/>
      <c r="H16" s="116"/>
      <c r="I16" s="119"/>
    </row>
    <row r="17" spans="1:9" ht="15.75" customHeight="1">
      <c r="A17" s="76">
        <f>A8*A12</f>
        <v>62.5</v>
      </c>
      <c r="B17" s="77">
        <f>B8*A12</f>
        <v>50</v>
      </c>
      <c r="C17" s="77">
        <f>C8*A12</f>
        <v>37.5</v>
      </c>
      <c r="D17" s="120"/>
      <c r="E17" s="121"/>
      <c r="F17" s="4"/>
      <c r="G17" s="129"/>
      <c r="H17" s="116"/>
      <c r="I17" s="119"/>
    </row>
    <row r="18" spans="1:9" ht="15.75" customHeight="1">
      <c r="D18" s="4"/>
      <c r="E18" s="4"/>
      <c r="F18" s="4"/>
      <c r="G18" s="129"/>
      <c r="H18" s="116"/>
      <c r="I18" s="119"/>
    </row>
    <row r="19" spans="1:9" ht="15.75" customHeight="1">
      <c r="C19" s="130" t="s">
        <v>105</v>
      </c>
      <c r="D19" s="122" t="s">
        <v>106</v>
      </c>
      <c r="E19" s="116"/>
      <c r="F19" s="116"/>
      <c r="G19" s="123" t="s">
        <v>53</v>
      </c>
      <c r="H19" s="116"/>
      <c r="I19" s="119"/>
    </row>
    <row r="20" spans="1:9" ht="15.75" customHeight="1">
      <c r="A20" s="18" t="s">
        <v>54</v>
      </c>
      <c r="B20" s="18" t="s">
        <v>55</v>
      </c>
      <c r="C20" s="131"/>
      <c r="D20" s="18" t="s">
        <v>50</v>
      </c>
      <c r="E20" s="18" t="s">
        <v>51</v>
      </c>
      <c r="F20" s="18" t="s">
        <v>52</v>
      </c>
      <c r="G20" s="101" t="s">
        <v>50</v>
      </c>
      <c r="H20" s="102" t="s">
        <v>51</v>
      </c>
      <c r="I20" s="103" t="s">
        <v>52</v>
      </c>
    </row>
    <row r="21" spans="1:9" ht="14">
      <c r="A21" s="15" t="s">
        <v>56</v>
      </c>
      <c r="B21" s="16">
        <v>150</v>
      </c>
      <c r="C21" s="73">
        <f t="shared" ref="C21:C32" si="0">SUM(D21:F21)</f>
        <v>150</v>
      </c>
      <c r="D21" s="73">
        <f t="shared" ref="D21:F21" si="1">((G21*10000)*A$8)/1000</f>
        <v>50</v>
      </c>
      <c r="E21" s="73">
        <f t="shared" si="1"/>
        <v>100</v>
      </c>
      <c r="F21" s="73">
        <f t="shared" si="1"/>
        <v>0</v>
      </c>
      <c r="G21" s="104">
        <v>2</v>
      </c>
      <c r="H21" s="105">
        <v>5</v>
      </c>
      <c r="I21" s="106">
        <v>0</v>
      </c>
    </row>
    <row r="22" spans="1:9" ht="14">
      <c r="A22" s="15" t="s">
        <v>59</v>
      </c>
      <c r="B22" s="16">
        <v>31</v>
      </c>
      <c r="C22" s="73">
        <f t="shared" si="0"/>
        <v>44</v>
      </c>
      <c r="D22" s="73">
        <f t="shared" ref="D22:F22" si="2">(((G22*0.44)*10000)*A$8)/1000</f>
        <v>11</v>
      </c>
      <c r="E22" s="73">
        <f t="shared" si="2"/>
        <v>0</v>
      </c>
      <c r="F22" s="73">
        <f t="shared" si="2"/>
        <v>33</v>
      </c>
      <c r="G22" s="104">
        <v>1</v>
      </c>
      <c r="H22" s="105">
        <v>0</v>
      </c>
      <c r="I22" s="106">
        <v>5</v>
      </c>
    </row>
    <row r="23" spans="1:9" ht="14">
      <c r="A23" s="15" t="s">
        <v>60</v>
      </c>
      <c r="B23" s="16">
        <v>210</v>
      </c>
      <c r="C23" s="73">
        <f t="shared" si="0"/>
        <v>190.89999999999998</v>
      </c>
      <c r="D23" s="73">
        <f t="shared" ref="D23:F23" si="3">(((G23*0.83)*10000)*A$8)/1000</f>
        <v>124.49999999999999</v>
      </c>
      <c r="E23" s="73">
        <f t="shared" si="3"/>
        <v>16.600000000000001</v>
      </c>
      <c r="F23" s="73">
        <f t="shared" si="3"/>
        <v>49.8</v>
      </c>
      <c r="G23" s="104">
        <v>6</v>
      </c>
      <c r="H23" s="105">
        <v>1</v>
      </c>
      <c r="I23" s="106">
        <v>4</v>
      </c>
    </row>
    <row r="24" spans="1:9" ht="14">
      <c r="A24" s="15" t="s">
        <v>61</v>
      </c>
      <c r="B24" s="16">
        <v>90</v>
      </c>
      <c r="C24" s="73">
        <f t="shared" si="0"/>
        <v>100</v>
      </c>
      <c r="D24" s="73">
        <f t="shared" ref="D24:F24" si="4">((G24*10000)*A$8)/1000</f>
        <v>0</v>
      </c>
      <c r="E24" s="73">
        <f t="shared" si="4"/>
        <v>100</v>
      </c>
      <c r="F24" s="73">
        <f t="shared" si="4"/>
        <v>0</v>
      </c>
      <c r="G24" s="104">
        <v>0</v>
      </c>
      <c r="H24" s="105">
        <v>5</v>
      </c>
      <c r="I24" s="106">
        <v>0</v>
      </c>
    </row>
    <row r="25" spans="1:9" ht="14">
      <c r="A25" s="15" t="s">
        <v>62</v>
      </c>
      <c r="B25" s="16">
        <v>24</v>
      </c>
      <c r="C25" s="73">
        <f t="shared" si="0"/>
        <v>35</v>
      </c>
      <c r="D25" s="73">
        <f t="shared" ref="D25:F25" si="5">((G25*10000)*A$8)/1000</f>
        <v>12.5</v>
      </c>
      <c r="E25" s="73">
        <f t="shared" si="5"/>
        <v>0</v>
      </c>
      <c r="F25" s="73">
        <f t="shared" si="5"/>
        <v>22.5</v>
      </c>
      <c r="G25" s="104">
        <v>0.5</v>
      </c>
      <c r="H25" s="105">
        <v>0</v>
      </c>
      <c r="I25" s="106">
        <v>1.5</v>
      </c>
    </row>
    <row r="26" spans="1:9" ht="14">
      <c r="A26" s="15" t="s">
        <v>63</v>
      </c>
      <c r="B26" s="16">
        <v>32</v>
      </c>
      <c r="C26" s="73">
        <f t="shared" si="0"/>
        <v>15</v>
      </c>
      <c r="D26" s="73">
        <f t="shared" ref="D26:F26" si="6">((G26*10000)*A$8)/1000</f>
        <v>0</v>
      </c>
      <c r="E26" s="73">
        <f t="shared" si="6"/>
        <v>0</v>
      </c>
      <c r="F26" s="73">
        <f t="shared" si="6"/>
        <v>15</v>
      </c>
      <c r="G26" s="104">
        <v>0</v>
      </c>
      <c r="H26" s="105">
        <v>0</v>
      </c>
      <c r="I26" s="106">
        <v>1</v>
      </c>
    </row>
    <row r="27" spans="1:9" ht="14">
      <c r="A27" s="18" t="s">
        <v>64</v>
      </c>
      <c r="B27" s="16">
        <v>1</v>
      </c>
      <c r="C27" s="17">
        <f t="shared" si="0"/>
        <v>2</v>
      </c>
      <c r="D27" s="17">
        <f t="shared" ref="D27:F27" si="7">((G27*10000)*A$8)/1000</f>
        <v>0</v>
      </c>
      <c r="E27" s="17">
        <f t="shared" si="7"/>
        <v>2</v>
      </c>
      <c r="F27" s="17">
        <f t="shared" si="7"/>
        <v>0</v>
      </c>
      <c r="G27" s="107">
        <v>0</v>
      </c>
      <c r="H27" s="108">
        <v>0.1</v>
      </c>
      <c r="I27" s="109">
        <v>0</v>
      </c>
    </row>
    <row r="28" spans="1:9" ht="14">
      <c r="A28" s="18" t="s">
        <v>65</v>
      </c>
      <c r="B28" s="16">
        <v>0.25</v>
      </c>
      <c r="C28" s="17">
        <f t="shared" si="0"/>
        <v>0.2</v>
      </c>
      <c r="D28" s="17">
        <f t="shared" ref="D28:F28" si="8">((G28*10000)*A$8)/1000</f>
        <v>0</v>
      </c>
      <c r="E28" s="17">
        <f t="shared" si="8"/>
        <v>0.2</v>
      </c>
      <c r="F28" s="17">
        <f t="shared" si="8"/>
        <v>0</v>
      </c>
      <c r="G28" s="107">
        <v>0</v>
      </c>
      <c r="H28" s="108">
        <v>0.01</v>
      </c>
      <c r="I28" s="109">
        <v>0</v>
      </c>
    </row>
    <row r="29" spans="1:9" ht="14">
      <c r="A29" s="18" t="s">
        <v>66</v>
      </c>
      <c r="B29" s="16">
        <v>0.13</v>
      </c>
      <c r="C29" s="17">
        <f t="shared" si="0"/>
        <v>1</v>
      </c>
      <c r="D29" s="17">
        <f t="shared" ref="D29:F29" si="9">((G29*10000)*A$8)/1000</f>
        <v>0</v>
      </c>
      <c r="E29" s="17">
        <f t="shared" si="9"/>
        <v>1</v>
      </c>
      <c r="F29" s="17">
        <f t="shared" si="9"/>
        <v>0</v>
      </c>
      <c r="G29" s="107">
        <v>0</v>
      </c>
      <c r="H29" s="108">
        <v>0.05</v>
      </c>
      <c r="I29" s="109">
        <v>0</v>
      </c>
    </row>
    <row r="30" spans="1:9" ht="14">
      <c r="A30" s="18" t="s">
        <v>67</v>
      </c>
      <c r="B30" s="16">
        <v>0.16</v>
      </c>
      <c r="C30" s="17">
        <f t="shared" si="0"/>
        <v>0.3</v>
      </c>
      <c r="D30" s="17">
        <f t="shared" ref="D30:F30" si="10">((G30*10000)*A$8)/1000</f>
        <v>0</v>
      </c>
      <c r="E30" s="17">
        <f t="shared" si="10"/>
        <v>0.3</v>
      </c>
      <c r="F30" s="17">
        <f t="shared" si="10"/>
        <v>0</v>
      </c>
      <c r="G30" s="107">
        <v>0</v>
      </c>
      <c r="H30" s="108">
        <v>1.4999999999999999E-2</v>
      </c>
      <c r="I30" s="109">
        <v>0</v>
      </c>
    </row>
    <row r="31" spans="1:9" ht="14">
      <c r="A31" s="18" t="s">
        <v>68</v>
      </c>
      <c r="B31" s="16">
        <v>2.3E-2</v>
      </c>
      <c r="C31" s="17">
        <f t="shared" si="0"/>
        <v>0.2</v>
      </c>
      <c r="D31" s="17">
        <f t="shared" ref="D31:F31" si="11">((G31*10000)*A$8)/1000</f>
        <v>0</v>
      </c>
      <c r="E31" s="17">
        <f t="shared" si="11"/>
        <v>0.2</v>
      </c>
      <c r="F31" s="17">
        <f t="shared" si="11"/>
        <v>0</v>
      </c>
      <c r="G31" s="107">
        <v>0</v>
      </c>
      <c r="H31" s="108">
        <v>0.01</v>
      </c>
      <c r="I31" s="109">
        <v>0</v>
      </c>
    </row>
    <row r="32" spans="1:9" ht="14">
      <c r="A32" s="18" t="s">
        <v>69</v>
      </c>
      <c r="B32" s="16">
        <v>2.4E-2</v>
      </c>
      <c r="C32" s="17">
        <f t="shared" si="0"/>
        <v>1.6E-2</v>
      </c>
      <c r="D32" s="17">
        <f t="shared" ref="D32:F32" si="12">((G32*10000)*A$8)/1000</f>
        <v>0</v>
      </c>
      <c r="E32" s="17">
        <f t="shared" si="12"/>
        <v>1.6E-2</v>
      </c>
      <c r="F32" s="17">
        <f t="shared" si="12"/>
        <v>0</v>
      </c>
      <c r="G32" s="110">
        <v>0</v>
      </c>
      <c r="H32" s="111">
        <v>8.0000000000000004E-4</v>
      </c>
      <c r="I32" s="112">
        <v>0</v>
      </c>
    </row>
    <row r="33" spans="7:7" ht="14">
      <c r="G33" s="19"/>
    </row>
  </sheetData>
  <sheetProtection password="BB28" sheet="1" scenarios="1" selectLockedCells="1"/>
  <mergeCells count="14">
    <mergeCell ref="D19:F19"/>
    <mergeCell ref="G19:I19"/>
    <mergeCell ref="A11:C11"/>
    <mergeCell ref="A12:C13"/>
    <mergeCell ref="A15:C15"/>
    <mergeCell ref="D11:E13"/>
    <mergeCell ref="G14:I18"/>
    <mergeCell ref="D15:E17"/>
    <mergeCell ref="C19:C20"/>
    <mergeCell ref="G3:H3"/>
    <mergeCell ref="I3:J3"/>
    <mergeCell ref="A4:E5"/>
    <mergeCell ref="A7:C7"/>
    <mergeCell ref="D7:E9"/>
  </mergeCells>
  <pageMargins left="0.75" right="0.75" top="1" bottom="1" header="0.5" footer="0.5"/>
  <pageSetup orientation="portrait" horizontalDpi="1200" verticalDpi="120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sheetPr>
  <dimension ref="A1:G24"/>
  <sheetViews>
    <sheetView workbookViewId="0">
      <selection activeCell="A8" sqref="A8"/>
    </sheetView>
  </sheetViews>
  <sheetFormatPr baseColWidth="10" defaultColWidth="14.5" defaultRowHeight="15.75" customHeight="1" x14ac:dyDescent="0"/>
  <cols>
    <col min="1" max="1" width="22.5" customWidth="1"/>
    <col min="2" max="2" width="21.33203125" customWidth="1"/>
    <col min="3" max="3" width="32.5" customWidth="1"/>
    <col min="4" max="4" width="25.5" customWidth="1"/>
    <col min="5" max="5" width="27.5" customWidth="1"/>
    <col min="6" max="6" width="23" customWidth="1"/>
    <col min="7" max="7" width="18.5" customWidth="1"/>
  </cols>
  <sheetData>
    <row r="1" spans="1:7" ht="15.75" customHeight="1">
      <c r="A1" s="132" t="s">
        <v>114</v>
      </c>
      <c r="B1" s="132"/>
      <c r="C1" s="132"/>
      <c r="D1" s="132"/>
      <c r="E1" s="132"/>
    </row>
    <row r="2" spans="1:7" ht="15.75" customHeight="1">
      <c r="A2" s="132"/>
      <c r="B2" s="132"/>
      <c r="C2" s="132"/>
      <c r="D2" s="132"/>
      <c r="E2" s="132"/>
    </row>
    <row r="3" spans="1:7" s="25" customFormat="1" ht="15.75" customHeight="1">
      <c r="A3" s="132"/>
      <c r="B3" s="132"/>
      <c r="C3" s="132"/>
      <c r="D3" s="132"/>
      <c r="E3" s="132"/>
    </row>
    <row r="4" spans="1:7" s="71" customFormat="1" ht="15.75" customHeight="1">
      <c r="A4" s="78"/>
    </row>
    <row r="6" spans="1:7" ht="15.75" customHeight="1">
      <c r="A6" s="113" t="s">
        <v>1</v>
      </c>
      <c r="B6" s="114"/>
      <c r="D6" s="113" t="s">
        <v>2</v>
      </c>
      <c r="E6" s="114"/>
    </row>
    <row r="7" spans="1:7" ht="15.75" customHeight="1">
      <c r="A7" s="2" t="s">
        <v>3</v>
      </c>
      <c r="B7" s="3" t="s">
        <v>4</v>
      </c>
      <c r="D7" s="2" t="s">
        <v>3</v>
      </c>
      <c r="E7" s="3" t="s">
        <v>5</v>
      </c>
    </row>
    <row r="8" spans="1:7" ht="15.75" customHeight="1">
      <c r="A8" s="21">
        <v>200</v>
      </c>
      <c r="B8" s="22">
        <v>15</v>
      </c>
      <c r="D8" s="21">
        <v>200</v>
      </c>
      <c r="E8" s="22">
        <v>17</v>
      </c>
    </row>
    <row r="9" spans="1:7" ht="15.75" customHeight="1">
      <c r="A9" s="136" t="s">
        <v>6</v>
      </c>
      <c r="B9" s="138">
        <f>(A8*3600*B8)/1000000</f>
        <v>10.8</v>
      </c>
      <c r="D9" s="136" t="s">
        <v>7</v>
      </c>
      <c r="E9" s="139">
        <f>(E8*1000000)/(D8*3600)</f>
        <v>23.611111111111111</v>
      </c>
    </row>
    <row r="10" spans="1:7" ht="15.75" customHeight="1">
      <c r="A10" s="137"/>
      <c r="B10" s="121"/>
      <c r="D10" s="137"/>
      <c r="E10" s="121"/>
    </row>
    <row r="13" spans="1:7" ht="15.75" customHeight="1">
      <c r="E13" s="27"/>
      <c r="F13" s="27"/>
    </row>
    <row r="14" spans="1:7" ht="15.75" customHeight="1">
      <c r="A14" s="113" t="s">
        <v>8</v>
      </c>
      <c r="B14" s="117"/>
      <c r="C14" s="114"/>
      <c r="D14" s="78" t="s">
        <v>107</v>
      </c>
      <c r="E14" s="28"/>
      <c r="F14" s="32"/>
      <c r="G14" s="4"/>
    </row>
    <row r="15" spans="1:7" ht="15.75" customHeight="1">
      <c r="A15" s="123" t="s">
        <v>9</v>
      </c>
      <c r="B15" s="116"/>
      <c r="C15" s="79" t="s">
        <v>10</v>
      </c>
      <c r="E15" s="28"/>
      <c r="F15" s="28"/>
      <c r="G15" s="4"/>
    </row>
    <row r="16" spans="1:7" ht="15.75" customHeight="1">
      <c r="A16" s="134">
        <v>500</v>
      </c>
      <c r="B16" s="125"/>
      <c r="C16" s="23">
        <v>200</v>
      </c>
      <c r="E16" s="29"/>
      <c r="F16" s="30"/>
      <c r="G16" s="5"/>
    </row>
    <row r="17" spans="1:7" ht="15.75" customHeight="1">
      <c r="A17" s="136" t="s">
        <v>79</v>
      </c>
      <c r="B17" s="116"/>
      <c r="C17" s="139">
        <f>(A16/C16)*10.764</f>
        <v>26.909999999999997</v>
      </c>
      <c r="E17" s="31"/>
      <c r="F17" s="31"/>
      <c r="G17" s="6"/>
    </row>
    <row r="18" spans="1:7" ht="15.75" customHeight="1">
      <c r="A18" s="137"/>
      <c r="B18" s="120"/>
      <c r="C18" s="140"/>
      <c r="E18" s="31"/>
      <c r="F18" s="31"/>
      <c r="G18" s="6"/>
    </row>
    <row r="19" spans="1:7" ht="15.75" customHeight="1">
      <c r="E19" s="27"/>
      <c r="F19" s="27"/>
    </row>
    <row r="20" spans="1:7" ht="15.75" customHeight="1">
      <c r="A20" s="141" t="s">
        <v>11</v>
      </c>
      <c r="B20" s="117"/>
      <c r="C20" s="114"/>
      <c r="D20" s="78" t="s">
        <v>108</v>
      </c>
      <c r="E20" s="28"/>
      <c r="F20" s="32"/>
    </row>
    <row r="21" spans="1:7" ht="15.75" customHeight="1">
      <c r="A21" s="133" t="s">
        <v>12</v>
      </c>
      <c r="B21" s="116"/>
      <c r="C21" s="119"/>
      <c r="E21" s="28"/>
      <c r="F21" s="28"/>
    </row>
    <row r="22" spans="1:7" ht="15.75" customHeight="1">
      <c r="A22" s="134">
        <v>48</v>
      </c>
      <c r="B22" s="125"/>
      <c r="C22" s="135"/>
      <c r="E22" s="29"/>
      <c r="F22" s="30"/>
    </row>
    <row r="23" spans="1:7" ht="15.75" customHeight="1">
      <c r="A23" s="136" t="s">
        <v>13</v>
      </c>
      <c r="B23" s="116"/>
      <c r="C23" s="138">
        <f>A22/12</f>
        <v>4</v>
      </c>
      <c r="E23" s="27"/>
      <c r="F23" s="27"/>
    </row>
    <row r="24" spans="1:7" ht="15.75" customHeight="1">
      <c r="A24" s="137"/>
      <c r="B24" s="120"/>
      <c r="C24" s="121"/>
      <c r="E24" s="27"/>
      <c r="F24" s="27"/>
    </row>
  </sheetData>
  <sheetProtection password="BB28" sheet="1" scenarios="1" selectLockedCells="1"/>
  <mergeCells count="17">
    <mergeCell ref="E9:E10"/>
    <mergeCell ref="A1:E3"/>
    <mergeCell ref="A21:C21"/>
    <mergeCell ref="A22:C22"/>
    <mergeCell ref="A23:B24"/>
    <mergeCell ref="C23:C24"/>
    <mergeCell ref="A14:C14"/>
    <mergeCell ref="A15:B15"/>
    <mergeCell ref="A16:B16"/>
    <mergeCell ref="A17:B18"/>
    <mergeCell ref="C17:C18"/>
    <mergeCell ref="A20:C20"/>
    <mergeCell ref="A6:B6"/>
    <mergeCell ref="D6:E6"/>
    <mergeCell ref="A9:A10"/>
    <mergeCell ref="B9:B10"/>
    <mergeCell ref="D9:D10"/>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outlinePr summaryBelow="0" summaryRight="0"/>
  </sheetPr>
  <dimension ref="A1:H10"/>
  <sheetViews>
    <sheetView workbookViewId="0">
      <selection activeCell="A3" sqref="A3:B3"/>
    </sheetView>
  </sheetViews>
  <sheetFormatPr baseColWidth="10" defaultColWidth="14.5" defaultRowHeight="15.75" customHeight="1" x14ac:dyDescent="0"/>
  <sheetData>
    <row r="1" spans="1:8" ht="15.75" customHeight="1">
      <c r="A1" s="113" t="s">
        <v>20</v>
      </c>
      <c r="B1" s="117"/>
      <c r="C1" s="117"/>
      <c r="D1" s="117"/>
      <c r="E1" s="117"/>
      <c r="F1" s="117"/>
      <c r="G1" s="117"/>
      <c r="H1" s="114"/>
    </row>
    <row r="2" spans="1:8" ht="15.75" customHeight="1">
      <c r="A2" s="123" t="s">
        <v>22</v>
      </c>
      <c r="B2" s="116"/>
      <c r="C2" s="142" t="s">
        <v>23</v>
      </c>
      <c r="D2" s="116"/>
      <c r="E2" s="142" t="s">
        <v>24</v>
      </c>
      <c r="F2" s="116"/>
      <c r="G2" s="143" t="s">
        <v>25</v>
      </c>
      <c r="H2" s="119"/>
    </row>
    <row r="3" spans="1:8" ht="15.75" customHeight="1">
      <c r="A3" s="134">
        <v>40</v>
      </c>
      <c r="B3" s="125"/>
      <c r="C3" s="144">
        <v>15</v>
      </c>
      <c r="D3" s="125"/>
      <c r="E3" s="144">
        <v>365</v>
      </c>
      <c r="F3" s="125"/>
      <c r="G3" s="144">
        <v>0.21</v>
      </c>
      <c r="H3" s="135"/>
    </row>
    <row r="4" spans="1:8" ht="15.75" customHeight="1">
      <c r="A4" s="136" t="s">
        <v>28</v>
      </c>
      <c r="B4" s="116"/>
      <c r="C4" s="145">
        <f>(A3*C3*E3)/1000</f>
        <v>219</v>
      </c>
      <c r="D4" s="116"/>
      <c r="H4" s="9"/>
    </row>
    <row r="5" spans="1:8" ht="15.75" customHeight="1">
      <c r="A5" s="129"/>
      <c r="B5" s="116"/>
      <c r="C5" s="116"/>
      <c r="D5" s="116"/>
      <c r="H5" s="9"/>
    </row>
    <row r="6" spans="1:8" ht="15.75" customHeight="1">
      <c r="A6" s="136" t="s">
        <v>46</v>
      </c>
      <c r="B6" s="116"/>
      <c r="C6" s="146">
        <f>G3*C4</f>
        <v>45.989999999999995</v>
      </c>
      <c r="D6" s="116"/>
      <c r="H6" s="9"/>
    </row>
    <row r="7" spans="1:8" ht="15.75" customHeight="1">
      <c r="A7" s="137"/>
      <c r="B7" s="120"/>
      <c r="C7" s="120"/>
      <c r="D7" s="120"/>
      <c r="E7" s="13"/>
      <c r="F7" s="13"/>
      <c r="G7" s="13"/>
      <c r="H7" s="12"/>
    </row>
    <row r="9" spans="1:8" ht="15.75" customHeight="1">
      <c r="A9" s="132" t="s">
        <v>115</v>
      </c>
      <c r="B9" s="132"/>
      <c r="C9" s="132"/>
      <c r="D9" s="132"/>
      <c r="E9" s="132"/>
      <c r="F9" s="132"/>
    </row>
    <row r="10" spans="1:8" ht="15.75" customHeight="1">
      <c r="A10" s="132"/>
      <c r="B10" s="132"/>
      <c r="C10" s="132"/>
      <c r="D10" s="132"/>
      <c r="E10" s="132"/>
      <c r="F10" s="132"/>
    </row>
  </sheetData>
  <sheetProtection password="BB28" sheet="1" scenarios="1" selectLockedCells="1"/>
  <mergeCells count="14">
    <mergeCell ref="A9:F10"/>
    <mergeCell ref="A1:H1"/>
    <mergeCell ref="A2:B2"/>
    <mergeCell ref="C2:D2"/>
    <mergeCell ref="E2:F2"/>
    <mergeCell ref="G2:H2"/>
    <mergeCell ref="E3:F3"/>
    <mergeCell ref="G3:H3"/>
    <mergeCell ref="A4:B5"/>
    <mergeCell ref="C4:D5"/>
    <mergeCell ref="A6:B7"/>
    <mergeCell ref="C6:D7"/>
    <mergeCell ref="A3:B3"/>
    <mergeCell ref="C3:D3"/>
  </mergeCells>
  <pageMargins left="0.75" right="0.75" top="1" bottom="1" header="0.5" footer="0.5"/>
  <pageSetup orientation="portrait" horizontalDpi="1200" verticalDpi="1200"/>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sheetPr>
  <dimension ref="A1:W92"/>
  <sheetViews>
    <sheetView tabSelected="1" workbookViewId="0">
      <selection activeCell="C29" sqref="C29"/>
    </sheetView>
  </sheetViews>
  <sheetFormatPr baseColWidth="10" defaultColWidth="14.5" defaultRowHeight="15.75" customHeight="1" x14ac:dyDescent="0"/>
  <cols>
    <col min="2" max="2" width="14.1640625" customWidth="1"/>
    <col min="17" max="18" width="14.5" style="25"/>
  </cols>
  <sheetData>
    <row r="1" spans="1:23" s="25" customFormat="1" ht="15.75" customHeight="1">
      <c r="L1" s="78"/>
    </row>
    <row r="2" spans="1:23" s="26" customFormat="1" ht="15.75" customHeight="1">
      <c r="A2" s="157" t="s">
        <v>113</v>
      </c>
      <c r="B2" s="157"/>
      <c r="C2" s="157"/>
      <c r="D2" s="157"/>
      <c r="E2" s="157"/>
      <c r="L2" s="78"/>
    </row>
    <row r="3" spans="1:23" s="25" customFormat="1" ht="15.75" customHeight="1">
      <c r="A3" s="157"/>
      <c r="B3" s="157"/>
      <c r="C3" s="157"/>
      <c r="D3" s="157"/>
      <c r="E3" s="157"/>
      <c r="N3" s="90"/>
      <c r="O3" s="91"/>
      <c r="P3" s="91"/>
      <c r="Q3" s="91"/>
      <c r="R3" s="91"/>
      <c r="S3" s="91"/>
      <c r="T3" s="91"/>
      <c r="U3" s="91"/>
      <c r="V3" s="91"/>
      <c r="W3" s="91"/>
    </row>
    <row r="4" spans="1:23" s="25" customFormat="1" ht="15.75" customHeight="1">
      <c r="A4" s="157"/>
      <c r="B4" s="157"/>
      <c r="C4" s="157"/>
      <c r="D4" s="157"/>
      <c r="E4" s="157"/>
      <c r="N4" s="91"/>
      <c r="O4" s="91"/>
      <c r="P4" s="91"/>
      <c r="Q4" s="91"/>
      <c r="R4" s="91"/>
      <c r="S4" s="91"/>
      <c r="T4" s="91"/>
      <c r="U4" s="91"/>
      <c r="V4" s="91"/>
      <c r="W4" s="91"/>
    </row>
    <row r="5" spans="1:23" s="25" customFormat="1" ht="15.75" customHeight="1">
      <c r="A5" s="157"/>
      <c r="B5" s="157"/>
      <c r="C5" s="157"/>
      <c r="D5" s="157"/>
      <c r="E5" s="157"/>
      <c r="N5" s="91"/>
      <c r="O5" s="91"/>
      <c r="P5" s="91"/>
      <c r="Q5" s="91"/>
      <c r="R5" s="91"/>
      <c r="S5" s="91"/>
      <c r="T5" s="91"/>
      <c r="U5" s="91"/>
      <c r="V5" s="91"/>
      <c r="W5" s="91"/>
    </row>
    <row r="6" spans="1:23" s="25" customFormat="1" ht="15.75" customHeight="1">
      <c r="A6" s="157"/>
      <c r="B6" s="157"/>
      <c r="C6" s="157"/>
      <c r="D6" s="157"/>
      <c r="E6" s="157"/>
      <c r="N6" s="91"/>
      <c r="O6" s="91"/>
      <c r="P6" s="91"/>
      <c r="Q6" s="91"/>
      <c r="R6" s="91"/>
      <c r="S6" s="91"/>
      <c r="T6" s="91"/>
      <c r="U6" s="91"/>
      <c r="V6" s="91"/>
      <c r="W6" s="91"/>
    </row>
    <row r="7" spans="1:23" s="71" customFormat="1" ht="15.75" customHeight="1">
      <c r="A7" s="72"/>
      <c r="B7" s="72"/>
      <c r="C7" s="72"/>
      <c r="D7" s="72"/>
      <c r="E7" s="72"/>
      <c r="N7" s="91"/>
      <c r="O7" s="91"/>
      <c r="P7" s="91"/>
      <c r="Q7" s="91"/>
      <c r="R7" s="91"/>
      <c r="S7" s="91"/>
      <c r="T7" s="91"/>
      <c r="U7" s="91"/>
      <c r="V7" s="91"/>
      <c r="W7" s="91"/>
    </row>
    <row r="8" spans="1:23" s="25" customFormat="1" ht="15.75" customHeight="1">
      <c r="A8" s="157" t="s">
        <v>97</v>
      </c>
      <c r="B8" s="157"/>
      <c r="C8" s="62"/>
      <c r="D8" s="62"/>
      <c r="E8" s="62"/>
      <c r="N8" s="87"/>
      <c r="O8" s="87"/>
      <c r="P8" s="92"/>
      <c r="Q8" s="93"/>
      <c r="R8" s="88"/>
      <c r="S8" s="88"/>
      <c r="T8" s="87"/>
      <c r="U8" s="87"/>
      <c r="V8" s="88"/>
      <c r="W8" s="88"/>
    </row>
    <row r="9" spans="1:23" s="25" customFormat="1" ht="15.75" customHeight="1">
      <c r="A9" s="157"/>
      <c r="B9" s="157"/>
      <c r="C9" s="62"/>
      <c r="D9" s="157" t="s">
        <v>116</v>
      </c>
      <c r="E9" s="157"/>
      <c r="F9" s="157"/>
      <c r="G9" s="157"/>
      <c r="H9" s="157"/>
      <c r="I9" s="157"/>
      <c r="J9" s="157"/>
      <c r="K9" s="157"/>
      <c r="N9" s="87"/>
      <c r="O9" s="87"/>
      <c r="P9" s="93"/>
      <c r="Q9" s="93"/>
      <c r="R9" s="88"/>
      <c r="S9" s="88"/>
      <c r="T9" s="87"/>
      <c r="U9" s="87"/>
      <c r="V9" s="88"/>
      <c r="W9" s="88"/>
    </row>
    <row r="10" spans="1:23" s="25" customFormat="1" ht="15.75" customHeight="1">
      <c r="A10" s="157"/>
      <c r="B10" s="157"/>
      <c r="C10" s="62"/>
      <c r="D10" s="157"/>
      <c r="E10" s="157"/>
      <c r="F10" s="157"/>
      <c r="G10" s="157"/>
      <c r="H10" s="157"/>
      <c r="I10" s="157"/>
      <c r="J10" s="157"/>
      <c r="K10" s="157"/>
      <c r="N10" s="36"/>
      <c r="O10" s="36"/>
      <c r="P10" s="36"/>
      <c r="Q10" s="36"/>
      <c r="R10" s="36"/>
      <c r="S10" s="36"/>
      <c r="T10" s="36"/>
      <c r="U10" s="36"/>
      <c r="V10" s="36"/>
      <c r="W10" s="36"/>
    </row>
    <row r="11" spans="1:23" s="25" customFormat="1" ht="15.75" customHeight="1">
      <c r="A11" s="157"/>
      <c r="B11" s="157"/>
      <c r="C11" s="62"/>
      <c r="D11" s="157"/>
      <c r="E11" s="157"/>
      <c r="F11" s="157"/>
      <c r="G11" s="157"/>
      <c r="H11" s="157"/>
      <c r="I11" s="157"/>
      <c r="J11" s="157"/>
      <c r="K11" s="157"/>
      <c r="N11" s="36"/>
      <c r="O11" s="36"/>
      <c r="P11" s="36"/>
      <c r="Q11" s="36"/>
      <c r="R11" s="36"/>
      <c r="S11" s="36"/>
      <c r="T11" s="36"/>
      <c r="U11" s="36"/>
      <c r="V11" s="36"/>
      <c r="W11" s="36"/>
    </row>
    <row r="12" spans="1:23" s="25" customFormat="1" ht="15.75" customHeight="1" thickBot="1">
      <c r="A12" s="158"/>
      <c r="B12" s="158"/>
      <c r="D12" s="158"/>
      <c r="E12" s="158"/>
      <c r="F12" s="158"/>
      <c r="G12" s="158"/>
      <c r="H12" s="158"/>
      <c r="I12" s="158"/>
      <c r="J12" s="158"/>
      <c r="K12" s="158"/>
      <c r="N12" s="36"/>
      <c r="O12" s="36"/>
      <c r="P12" s="36"/>
      <c r="Q12" s="36"/>
      <c r="R12" s="36"/>
      <c r="S12" s="36"/>
      <c r="T12" s="36"/>
      <c r="U12" s="36"/>
      <c r="V12" s="36"/>
      <c r="W12" s="36"/>
    </row>
    <row r="13" spans="1:23" ht="51" customHeight="1" thickTop="1">
      <c r="A13" s="210" t="s">
        <v>14</v>
      </c>
      <c r="B13" s="114"/>
      <c r="C13" s="7"/>
      <c r="D13" s="205" t="s">
        <v>15</v>
      </c>
      <c r="E13" s="114"/>
      <c r="F13" s="205" t="s">
        <v>16</v>
      </c>
      <c r="G13" s="114"/>
      <c r="H13" s="205" t="s">
        <v>17</v>
      </c>
      <c r="I13" s="114"/>
      <c r="J13" s="205" t="s">
        <v>86</v>
      </c>
      <c r="K13" s="114"/>
      <c r="N13" s="88"/>
      <c r="O13" s="94"/>
      <c r="P13" s="88"/>
      <c r="Q13" s="88"/>
      <c r="R13" s="88"/>
      <c r="S13" s="95"/>
      <c r="T13" s="96"/>
      <c r="U13" s="36"/>
      <c r="V13" s="88"/>
      <c r="W13" s="97"/>
    </row>
    <row r="14" spans="1:23" ht="34" customHeight="1" thickBot="1">
      <c r="A14" s="8" t="s">
        <v>18</v>
      </c>
      <c r="B14" s="20">
        <v>2</v>
      </c>
      <c r="C14" s="10"/>
      <c r="D14" s="206">
        <v>5</v>
      </c>
      <c r="E14" s="207"/>
      <c r="F14" s="206">
        <v>3</v>
      </c>
      <c r="G14" s="207"/>
      <c r="H14" s="206">
        <v>6</v>
      </c>
      <c r="I14" s="207"/>
      <c r="J14" s="206">
        <v>15</v>
      </c>
      <c r="K14" s="207"/>
      <c r="N14" s="36"/>
      <c r="O14" s="36"/>
      <c r="P14" s="36"/>
      <c r="Q14" s="36"/>
      <c r="R14" s="88"/>
      <c r="S14" s="91"/>
      <c r="T14" s="96"/>
      <c r="U14" s="36"/>
      <c r="V14" s="36"/>
      <c r="W14" s="36"/>
    </row>
    <row r="15" spans="1:23" ht="15.75" customHeight="1" thickTop="1">
      <c r="A15" s="136" t="s">
        <v>82</v>
      </c>
      <c r="B15" s="138">
        <f>B14*52</f>
        <v>104</v>
      </c>
      <c r="C15" s="6"/>
      <c r="D15" s="6"/>
      <c r="N15" s="36"/>
      <c r="O15" s="36"/>
      <c r="P15" s="36"/>
      <c r="Q15" s="36"/>
      <c r="R15" s="88"/>
      <c r="S15" s="98"/>
      <c r="T15" s="96"/>
      <c r="U15" s="88"/>
      <c r="V15" s="91"/>
      <c r="W15" s="36"/>
    </row>
    <row r="16" spans="1:23" ht="15.75" customHeight="1" thickBot="1">
      <c r="A16" s="137"/>
      <c r="B16" s="121"/>
      <c r="C16" s="6"/>
      <c r="D16" s="6"/>
      <c r="N16" s="36"/>
      <c r="O16" s="36"/>
      <c r="P16" s="36"/>
      <c r="Q16" s="36"/>
      <c r="R16" s="88"/>
      <c r="S16" s="98"/>
      <c r="T16" s="36"/>
      <c r="U16" s="88"/>
      <c r="V16" s="91"/>
      <c r="W16" s="36"/>
    </row>
    <row r="17" spans="1:23" s="80" customFormat="1" ht="15.75" customHeight="1" thickTop="1">
      <c r="A17" s="32"/>
      <c r="B17" s="32"/>
      <c r="C17" s="81"/>
      <c r="D17" s="81"/>
      <c r="N17" s="36"/>
      <c r="O17" s="36"/>
      <c r="P17" s="36"/>
      <c r="Q17" s="36"/>
      <c r="R17" s="88"/>
      <c r="S17" s="98"/>
      <c r="T17" s="36"/>
      <c r="U17" s="88"/>
      <c r="V17" s="91"/>
      <c r="W17" s="36"/>
    </row>
    <row r="18" spans="1:23" s="71" customFormat="1" ht="15.75" customHeight="1">
      <c r="A18" s="32"/>
      <c r="B18" s="32"/>
      <c r="C18" s="132" t="s">
        <v>111</v>
      </c>
      <c r="D18" s="132"/>
      <c r="N18" s="36"/>
      <c r="O18" s="36"/>
      <c r="P18" s="36"/>
      <c r="Q18" s="36"/>
      <c r="R18" s="88"/>
      <c r="S18" s="98"/>
      <c r="T18" s="36"/>
      <c r="U18" s="88"/>
      <c r="V18" s="91"/>
      <c r="W18" s="36"/>
    </row>
    <row r="19" spans="1:23" s="25" customFormat="1" ht="15.75" customHeight="1">
      <c r="A19" s="32"/>
      <c r="B19" s="32"/>
      <c r="C19" s="132"/>
      <c r="D19" s="132"/>
      <c r="N19" s="36"/>
      <c r="O19" s="36"/>
      <c r="P19" s="36"/>
      <c r="Q19" s="36"/>
      <c r="R19" s="88"/>
      <c r="S19" s="98"/>
      <c r="T19" s="36"/>
      <c r="U19" s="36"/>
      <c r="V19" s="36"/>
      <c r="W19" s="36"/>
    </row>
    <row r="20" spans="1:23" s="25" customFormat="1" ht="15.75" customHeight="1">
      <c r="A20" s="132" t="s">
        <v>98</v>
      </c>
      <c r="B20" s="132"/>
      <c r="C20" s="132"/>
      <c r="D20" s="132"/>
      <c r="N20" s="36"/>
      <c r="O20" s="36"/>
      <c r="P20" s="36"/>
      <c r="Q20" s="36"/>
      <c r="R20" s="36"/>
      <c r="S20" s="36"/>
      <c r="T20" s="36"/>
      <c r="U20" s="36"/>
      <c r="V20" s="36"/>
      <c r="W20" s="36"/>
    </row>
    <row r="21" spans="1:23" s="25" customFormat="1" ht="15.75" customHeight="1">
      <c r="A21" s="132"/>
      <c r="B21" s="132"/>
      <c r="C21" s="132"/>
      <c r="D21" s="132"/>
      <c r="N21" s="36"/>
      <c r="O21" s="36"/>
      <c r="P21" s="36"/>
      <c r="Q21" s="36"/>
      <c r="R21" s="88"/>
      <c r="S21" s="89"/>
      <c r="T21" s="36"/>
      <c r="U21" s="36"/>
      <c r="V21" s="36"/>
      <c r="W21" s="36"/>
    </row>
    <row r="22" spans="1:23" s="25" customFormat="1" ht="15.75" customHeight="1">
      <c r="A22" s="132"/>
      <c r="B22" s="132"/>
      <c r="C22" s="132"/>
      <c r="D22" s="132"/>
      <c r="F22" s="157" t="s">
        <v>87</v>
      </c>
      <c r="G22" s="157"/>
      <c r="N22" s="36"/>
      <c r="O22" s="36"/>
      <c r="P22" s="36"/>
      <c r="Q22" s="36"/>
      <c r="R22" s="88"/>
      <c r="S22" s="89"/>
      <c r="T22" s="36"/>
      <c r="U22" s="36"/>
      <c r="V22" s="36"/>
      <c r="W22" s="36"/>
    </row>
    <row r="23" spans="1:23" s="25" customFormat="1" ht="15.75" customHeight="1">
      <c r="A23" s="132"/>
      <c r="B23" s="132"/>
      <c r="C23" s="132"/>
      <c r="D23" s="132"/>
      <c r="F23" s="157"/>
      <c r="G23" s="157"/>
      <c r="N23" s="36"/>
      <c r="O23" s="36"/>
      <c r="P23" s="36"/>
      <c r="Q23" s="36"/>
      <c r="R23" s="88"/>
      <c r="S23" s="89"/>
      <c r="T23" s="36"/>
      <c r="U23" s="36"/>
      <c r="V23" s="36"/>
      <c r="W23" s="36"/>
    </row>
    <row r="24" spans="1:23" s="25" customFormat="1" ht="15.75" customHeight="1">
      <c r="A24" s="132"/>
      <c r="B24" s="132"/>
      <c r="C24" s="132"/>
      <c r="D24" s="132"/>
      <c r="F24" s="157"/>
      <c r="G24" s="157"/>
    </row>
    <row r="25" spans="1:23" ht="15.75" customHeight="1" thickBot="1">
      <c r="A25" s="132"/>
      <c r="B25" s="132"/>
      <c r="C25" s="132"/>
      <c r="D25" s="132"/>
      <c r="F25" s="208"/>
      <c r="G25" s="208"/>
      <c r="P25" s="36"/>
      <c r="Q25" s="36"/>
      <c r="R25" s="36"/>
      <c r="S25" s="36"/>
      <c r="T25" s="36"/>
      <c r="U25" s="36"/>
    </row>
    <row r="26" spans="1:23" ht="15.75" customHeight="1" thickTop="1">
      <c r="A26" s="132"/>
      <c r="B26" s="132"/>
      <c r="C26" s="132"/>
      <c r="D26" s="132"/>
      <c r="F26" s="203" t="s">
        <v>57</v>
      </c>
      <c r="G26" s="204"/>
      <c r="I26" s="113" t="s">
        <v>83</v>
      </c>
      <c r="J26" s="114"/>
      <c r="P26" s="36"/>
      <c r="Q26" s="86"/>
      <c r="R26" s="86"/>
      <c r="S26" s="86"/>
      <c r="T26" s="86"/>
      <c r="U26" s="36"/>
    </row>
    <row r="27" spans="1:23" ht="15.75" customHeight="1" thickBot="1">
      <c r="A27" s="147"/>
      <c r="B27" s="147"/>
      <c r="C27" s="147"/>
      <c r="D27" s="147"/>
      <c r="F27" s="54" t="s">
        <v>70</v>
      </c>
      <c r="G27" s="55">
        <v>69</v>
      </c>
      <c r="I27" s="211">
        <f xml:space="preserve"> (F41/(J14-B53))</f>
        <v>45.095819085302239</v>
      </c>
      <c r="J27" s="121"/>
      <c r="P27" s="36"/>
      <c r="Q27" s="86"/>
      <c r="R27" s="86"/>
      <c r="S27" s="86"/>
      <c r="T27" s="86"/>
      <c r="U27" s="36"/>
    </row>
    <row r="28" spans="1:23" ht="15.75" customHeight="1" thickTop="1" thickBot="1">
      <c r="A28" s="212" t="s">
        <v>19</v>
      </c>
      <c r="B28" s="114"/>
      <c r="C28" s="213" t="s">
        <v>21</v>
      </c>
      <c r="D28" s="114"/>
      <c r="F28" s="56" t="s">
        <v>71</v>
      </c>
      <c r="G28" s="57">
        <v>12.99</v>
      </c>
      <c r="H28" s="4"/>
      <c r="I28" s="4"/>
      <c r="J28" s="48"/>
      <c r="K28" s="49"/>
      <c r="P28" s="36"/>
      <c r="Q28" s="86"/>
      <c r="R28" s="86"/>
      <c r="S28" s="86"/>
      <c r="T28" s="86"/>
      <c r="U28" s="36"/>
    </row>
    <row r="29" spans="1:23" ht="19.25" customHeight="1" thickTop="1">
      <c r="A29" s="38" t="s">
        <v>26</v>
      </c>
      <c r="B29" s="39">
        <v>45.99</v>
      </c>
      <c r="C29" s="38" t="s">
        <v>27</v>
      </c>
      <c r="D29" s="44">
        <v>0.1</v>
      </c>
      <c r="F29" s="56" t="s">
        <v>72</v>
      </c>
      <c r="G29" s="57">
        <v>12.59</v>
      </c>
      <c r="H29" s="10"/>
      <c r="I29" s="113" t="s">
        <v>84</v>
      </c>
      <c r="J29" s="114"/>
      <c r="K29" s="34"/>
      <c r="M29" s="50"/>
      <c r="N29" s="51"/>
      <c r="P29" s="36"/>
      <c r="Q29" s="86"/>
      <c r="R29" s="86"/>
      <c r="S29" s="86"/>
      <c r="T29" s="86"/>
      <c r="U29" s="36"/>
    </row>
    <row r="30" spans="1:23" ht="15.75" customHeight="1" thickBot="1">
      <c r="A30" s="40" t="s">
        <v>29</v>
      </c>
      <c r="B30" s="41">
        <v>1.84</v>
      </c>
      <c r="C30" s="40" t="s">
        <v>30</v>
      </c>
      <c r="D30" s="41">
        <v>4.4999999999999998E-2</v>
      </c>
      <c r="F30" s="56" t="s">
        <v>73</v>
      </c>
      <c r="G30" s="57">
        <v>17.34</v>
      </c>
      <c r="I30" s="211">
        <f>I27*(7*D14)</f>
        <v>1578.3536679855783</v>
      </c>
      <c r="J30" s="121"/>
      <c r="K30" s="34"/>
      <c r="M30" s="52"/>
      <c r="N30" s="53"/>
      <c r="P30" s="36"/>
      <c r="Q30" s="87"/>
      <c r="R30" s="87"/>
      <c r="S30" s="87"/>
      <c r="T30" s="87"/>
      <c r="U30" s="36"/>
    </row>
    <row r="31" spans="1:23" ht="15.75" customHeight="1" thickTop="1" thickBot="1">
      <c r="A31" s="42"/>
      <c r="B31" s="43"/>
      <c r="C31" s="40" t="s">
        <v>31</v>
      </c>
      <c r="D31" s="41">
        <v>0.66800000000000004</v>
      </c>
      <c r="F31" s="56" t="s">
        <v>74</v>
      </c>
      <c r="G31" s="57">
        <v>5.98</v>
      </c>
      <c r="J31" s="34"/>
      <c r="K31" s="34"/>
      <c r="P31" s="36"/>
      <c r="Q31" s="87"/>
      <c r="R31" s="87"/>
      <c r="S31" s="87"/>
      <c r="T31" s="87"/>
      <c r="U31" s="36"/>
    </row>
    <row r="32" spans="1:23" ht="15.75" customHeight="1" thickTop="1">
      <c r="A32" s="42"/>
      <c r="B32" s="43"/>
      <c r="C32" s="40" t="s">
        <v>33</v>
      </c>
      <c r="D32" s="45">
        <v>0.3</v>
      </c>
      <c r="F32" s="56" t="s">
        <v>75</v>
      </c>
      <c r="G32" s="57">
        <v>20.99</v>
      </c>
      <c r="H32" s="27"/>
      <c r="I32" s="113" t="s">
        <v>85</v>
      </c>
      <c r="J32" s="114"/>
      <c r="K32" s="34"/>
      <c r="P32" s="36"/>
      <c r="Q32" s="36"/>
      <c r="R32" s="36"/>
      <c r="S32" s="36"/>
      <c r="T32" s="36"/>
      <c r="U32" s="36"/>
    </row>
    <row r="33" spans="1:21" ht="15.75" customHeight="1" thickBot="1">
      <c r="A33" s="42"/>
      <c r="B33" s="43"/>
      <c r="C33" s="42"/>
      <c r="D33" s="43"/>
      <c r="F33" s="56" t="s">
        <v>76</v>
      </c>
      <c r="G33" s="57">
        <v>9</v>
      </c>
      <c r="H33" s="27"/>
      <c r="I33" s="200">
        <f>I30/365</f>
        <v>4.3242566246180232</v>
      </c>
      <c r="J33" s="201"/>
      <c r="K33" s="34"/>
      <c r="P33" s="36"/>
      <c r="Q33" s="36"/>
      <c r="R33" s="36"/>
      <c r="S33" s="36"/>
      <c r="T33" s="36"/>
      <c r="U33" s="36"/>
    </row>
    <row r="34" spans="1:21" ht="15.75" customHeight="1" thickTop="1">
      <c r="A34" s="42"/>
      <c r="B34" s="43"/>
      <c r="C34" s="42"/>
      <c r="D34" s="43"/>
      <c r="F34" s="56" t="s">
        <v>77</v>
      </c>
      <c r="G34" s="57">
        <v>20</v>
      </c>
      <c r="H34" s="28"/>
      <c r="I34" s="32"/>
      <c r="J34" s="34"/>
      <c r="K34" s="34"/>
      <c r="P34" s="36"/>
      <c r="Q34" s="88"/>
      <c r="R34" s="88"/>
      <c r="S34" s="89"/>
      <c r="T34" s="89"/>
      <c r="U34" s="36"/>
    </row>
    <row r="35" spans="1:21" ht="15.75" customHeight="1">
      <c r="A35" s="42"/>
      <c r="B35" s="43"/>
      <c r="C35" s="42"/>
      <c r="D35" s="43"/>
      <c r="F35" s="58"/>
      <c r="G35" s="59"/>
      <c r="H35" s="47"/>
      <c r="I35" s="32"/>
      <c r="J35" s="34"/>
      <c r="K35" s="34"/>
      <c r="P35" s="36"/>
      <c r="Q35" s="88"/>
      <c r="R35" s="88"/>
      <c r="S35" s="89"/>
      <c r="T35" s="89"/>
      <c r="U35" s="36"/>
    </row>
    <row r="36" spans="1:21" ht="15.75" customHeight="1">
      <c r="A36" s="42"/>
      <c r="B36" s="43"/>
      <c r="C36" s="42"/>
      <c r="D36" s="43"/>
      <c r="F36" s="58"/>
      <c r="G36" s="59"/>
      <c r="H36" s="27"/>
      <c r="I36" s="27"/>
      <c r="J36" s="34"/>
      <c r="K36" s="34"/>
      <c r="P36" s="36"/>
      <c r="Q36" s="36"/>
      <c r="R36" s="36"/>
      <c r="S36" s="36"/>
      <c r="T36" s="36"/>
      <c r="U36" s="36"/>
    </row>
    <row r="37" spans="1:21" ht="15.75" customHeight="1">
      <c r="A37" s="42"/>
      <c r="B37" s="43"/>
      <c r="C37" s="42"/>
      <c r="D37" s="43"/>
      <c r="F37" s="58"/>
      <c r="G37" s="59"/>
      <c r="H37" s="32"/>
      <c r="J37" s="35"/>
      <c r="K37" s="35"/>
      <c r="P37" s="36"/>
      <c r="Q37" s="87"/>
      <c r="R37" s="87"/>
      <c r="S37" s="89"/>
      <c r="T37" s="89"/>
      <c r="U37" s="36"/>
    </row>
    <row r="38" spans="1:21" ht="15.75" customHeight="1" thickBot="1">
      <c r="A38" s="214"/>
      <c r="B38" s="215"/>
      <c r="C38" s="214"/>
      <c r="D38" s="216"/>
      <c r="F38" s="60"/>
      <c r="G38" s="61"/>
      <c r="H38" s="32"/>
      <c r="J38" s="35"/>
      <c r="K38" s="35"/>
      <c r="P38" s="36"/>
      <c r="Q38" s="87"/>
      <c r="R38" s="87"/>
      <c r="S38" s="89"/>
      <c r="T38" s="89"/>
      <c r="U38" s="36"/>
    </row>
    <row r="39" spans="1:21" ht="15.75" customHeight="1" thickTop="1" thickBot="1">
      <c r="J39" s="35"/>
      <c r="K39" s="35"/>
      <c r="P39" s="36"/>
      <c r="Q39" s="36"/>
      <c r="R39" s="36"/>
      <c r="S39" s="36"/>
      <c r="T39" s="36"/>
      <c r="U39" s="36"/>
    </row>
    <row r="40" spans="1:21" ht="15.75" customHeight="1" thickTop="1">
      <c r="A40" s="113" t="s">
        <v>81</v>
      </c>
      <c r="B40" s="114"/>
      <c r="C40" s="113" t="s">
        <v>41</v>
      </c>
      <c r="D40" s="114"/>
      <c r="E40" s="37"/>
      <c r="F40" s="113" t="s">
        <v>80</v>
      </c>
      <c r="G40" s="114"/>
      <c r="H40" s="32"/>
      <c r="J40" s="35"/>
      <c r="K40" s="35"/>
    </row>
    <row r="41" spans="1:21" ht="15.75" customHeight="1" thickBot="1">
      <c r="A41" s="209">
        <f>SUM(B29:B38)</f>
        <v>47.830000000000005</v>
      </c>
      <c r="B41" s="121"/>
      <c r="C41" s="200">
        <f>SUM(D29:D38)</f>
        <v>1.113</v>
      </c>
      <c r="D41" s="121"/>
      <c r="E41" s="34"/>
      <c r="F41" s="200">
        <f>SUM(G27:G38)</f>
        <v>167.89000000000001</v>
      </c>
      <c r="G41" s="121"/>
      <c r="H41" s="32"/>
    </row>
    <row r="42" spans="1:21" s="25" customFormat="1" ht="15.75" customHeight="1" thickTop="1" thickBot="1">
      <c r="A42" s="46"/>
      <c r="B42" s="32"/>
      <c r="C42" s="47"/>
      <c r="D42" s="32"/>
      <c r="E42" s="34"/>
      <c r="G42" s="47"/>
      <c r="H42" s="32"/>
    </row>
    <row r="43" spans="1:21" s="25" customFormat="1" ht="15.75" customHeight="1" thickTop="1">
      <c r="A43" s="113" t="s">
        <v>32</v>
      </c>
      <c r="B43" s="114"/>
      <c r="C43" s="47"/>
      <c r="D43" s="32"/>
      <c r="E43" s="34"/>
      <c r="G43" s="47"/>
      <c r="H43" s="32"/>
    </row>
    <row r="44" spans="1:21" s="25" customFormat="1" ht="15.75" customHeight="1" thickBot="1">
      <c r="A44" s="202">
        <f>A41/B15</f>
        <v>0.45990384615384622</v>
      </c>
      <c r="B44" s="121"/>
      <c r="C44" s="47"/>
      <c r="D44" s="32"/>
      <c r="E44" s="34"/>
      <c r="G44" s="47"/>
      <c r="H44" s="32"/>
    </row>
    <row r="45" spans="1:21" ht="15.75" customHeight="1" thickTop="1" thickBot="1">
      <c r="D45" s="34"/>
      <c r="E45" s="34"/>
    </row>
    <row r="46" spans="1:21" ht="15.75" customHeight="1" thickTop="1">
      <c r="A46" s="113" t="s">
        <v>40</v>
      </c>
      <c r="B46" s="114"/>
      <c r="D46" s="34"/>
      <c r="E46" s="34"/>
    </row>
    <row r="47" spans="1:21" ht="15.75" customHeight="1" thickBot="1">
      <c r="A47" s="202">
        <f>(A44*D14)/F14</f>
        <v>0.76650641025641031</v>
      </c>
      <c r="B47" s="121"/>
      <c r="D47" s="34"/>
      <c r="E47" s="34"/>
    </row>
    <row r="48" spans="1:21" s="25" customFormat="1" ht="15.75" customHeight="1" thickTop="1" thickBot="1">
      <c r="A48" s="30"/>
      <c r="B48" s="32"/>
      <c r="D48" s="34"/>
      <c r="E48" s="34"/>
    </row>
    <row r="49" spans="1:10" s="25" customFormat="1" ht="15.75" customHeight="1" thickTop="1">
      <c r="A49" s="30"/>
      <c r="B49" s="113" t="s">
        <v>110</v>
      </c>
      <c r="C49" s="114"/>
      <c r="D49" s="34"/>
      <c r="E49" s="34"/>
    </row>
    <row r="50" spans="1:10" s="25" customFormat="1" ht="15.75" customHeight="1" thickBot="1">
      <c r="A50" s="30"/>
      <c r="B50" s="200">
        <f>C41+A47</f>
        <v>1.8795064102564103</v>
      </c>
      <c r="C50" s="121"/>
      <c r="D50" s="34"/>
      <c r="E50" s="34"/>
    </row>
    <row r="51" spans="1:10" s="25" customFormat="1" ht="15.75" customHeight="1" thickTop="1" thickBot="1">
      <c r="A51" s="30"/>
      <c r="B51" s="32"/>
      <c r="D51" s="34"/>
      <c r="E51" s="34"/>
    </row>
    <row r="52" spans="1:10" s="25" customFormat="1" ht="15.75" customHeight="1" thickTop="1">
      <c r="A52" s="30"/>
      <c r="B52" s="113" t="s">
        <v>58</v>
      </c>
      <c r="C52" s="114"/>
      <c r="D52" s="34"/>
      <c r="E52" s="34"/>
    </row>
    <row r="53" spans="1:10" s="25" customFormat="1" ht="15.75" customHeight="1" thickBot="1">
      <c r="A53" s="30"/>
      <c r="B53" s="200">
        <f>B50*H14</f>
        <v>11.277038461538462</v>
      </c>
      <c r="C53" s="121"/>
      <c r="D53" s="34"/>
      <c r="E53" s="34"/>
    </row>
    <row r="54" spans="1:10" ht="15.75" customHeight="1" thickTop="1">
      <c r="D54" s="34"/>
      <c r="E54" s="34"/>
    </row>
    <row r="55" spans="1:10" ht="16" customHeight="1">
      <c r="A55" s="50"/>
      <c r="B55" s="51"/>
      <c r="C55" s="33"/>
      <c r="D55" s="34"/>
      <c r="E55" s="34"/>
    </row>
    <row r="56" spans="1:10" ht="15.75" customHeight="1" thickBot="1">
      <c r="A56" s="52"/>
      <c r="B56" s="53"/>
      <c r="D56" s="34"/>
      <c r="E56" s="34"/>
    </row>
    <row r="57" spans="1:10" ht="15.75" customHeight="1">
      <c r="A57" s="148" t="s">
        <v>112</v>
      </c>
      <c r="B57" s="149"/>
      <c r="C57" s="149"/>
      <c r="D57" s="149"/>
      <c r="E57" s="149"/>
      <c r="F57" s="149"/>
      <c r="G57" s="149"/>
      <c r="H57" s="149"/>
      <c r="I57" s="149"/>
      <c r="J57" s="150"/>
    </row>
    <row r="58" spans="1:10" ht="15.75" customHeight="1">
      <c r="A58" s="151"/>
      <c r="B58" s="152"/>
      <c r="C58" s="152"/>
      <c r="D58" s="152"/>
      <c r="E58" s="152"/>
      <c r="F58" s="152"/>
      <c r="G58" s="152"/>
      <c r="H58" s="152"/>
      <c r="I58" s="152"/>
      <c r="J58" s="153"/>
    </row>
    <row r="59" spans="1:10" ht="15.75" customHeight="1">
      <c r="A59" s="151"/>
      <c r="B59" s="152"/>
      <c r="C59" s="152"/>
      <c r="D59" s="152"/>
      <c r="E59" s="152"/>
      <c r="F59" s="152"/>
      <c r="G59" s="152"/>
      <c r="H59" s="152"/>
      <c r="I59" s="152"/>
      <c r="J59" s="153"/>
    </row>
    <row r="60" spans="1:10" ht="15.75" customHeight="1">
      <c r="A60" s="151"/>
      <c r="B60" s="152"/>
      <c r="C60" s="152"/>
      <c r="D60" s="152"/>
      <c r="E60" s="152"/>
      <c r="F60" s="152"/>
      <c r="G60" s="152"/>
      <c r="H60" s="152"/>
      <c r="I60" s="152"/>
      <c r="J60" s="153"/>
    </row>
    <row r="61" spans="1:10" ht="15.75" customHeight="1" thickBot="1">
      <c r="A61" s="154"/>
      <c r="B61" s="155"/>
      <c r="C61" s="155"/>
      <c r="D61" s="155"/>
      <c r="E61" s="155"/>
      <c r="F61" s="155"/>
      <c r="G61" s="155"/>
      <c r="H61" s="155"/>
      <c r="I61" s="155"/>
      <c r="J61" s="156"/>
    </row>
    <row r="62" spans="1:10" ht="15.75" customHeight="1">
      <c r="A62" s="171" t="s">
        <v>89</v>
      </c>
      <c r="B62" s="172"/>
      <c r="C62" s="175" t="s">
        <v>109</v>
      </c>
      <c r="D62" s="176"/>
      <c r="E62" s="159" t="s">
        <v>93</v>
      </c>
      <c r="F62" s="179"/>
      <c r="G62" s="171" t="s">
        <v>88</v>
      </c>
      <c r="H62" s="172"/>
      <c r="I62" s="159" t="s">
        <v>90</v>
      </c>
      <c r="J62" s="179"/>
    </row>
    <row r="63" spans="1:10" ht="15.75" customHeight="1">
      <c r="A63" s="173"/>
      <c r="B63" s="174"/>
      <c r="C63" s="177"/>
      <c r="D63" s="178"/>
      <c r="E63" s="160"/>
      <c r="F63" s="180"/>
      <c r="G63" s="173"/>
      <c r="H63" s="174"/>
      <c r="I63" s="160"/>
      <c r="J63" s="180"/>
    </row>
    <row r="64" spans="1:10" ht="15.75" customHeight="1" thickBot="1">
      <c r="A64" s="217">
        <v>45.45</v>
      </c>
      <c r="B64" s="218"/>
      <c r="C64" s="217">
        <v>2838</v>
      </c>
      <c r="D64" s="219"/>
      <c r="E64" s="217">
        <v>6</v>
      </c>
      <c r="F64" s="218"/>
      <c r="G64" s="217">
        <v>6</v>
      </c>
      <c r="H64" s="218"/>
      <c r="I64" s="217">
        <v>25</v>
      </c>
      <c r="J64" s="218"/>
    </row>
    <row r="65" spans="1:10" ht="15.75" customHeight="1" thickBot="1">
      <c r="A65" s="69"/>
      <c r="B65" s="27"/>
      <c r="C65" s="27"/>
      <c r="D65" s="27"/>
      <c r="E65" s="27"/>
      <c r="F65" s="27"/>
      <c r="G65" s="27"/>
      <c r="H65" s="27"/>
      <c r="I65" s="27"/>
      <c r="J65" s="70"/>
    </row>
    <row r="66" spans="1:10" ht="15.75" customHeight="1">
      <c r="A66" s="159" t="s">
        <v>91</v>
      </c>
      <c r="B66" s="162">
        <f>A64/C64</f>
        <v>1.6014799154334038E-2</v>
      </c>
      <c r="C66" s="27"/>
      <c r="D66" s="27"/>
      <c r="E66" s="159" t="s">
        <v>94</v>
      </c>
      <c r="F66" s="168">
        <f>J66*E64</f>
        <v>250.8</v>
      </c>
      <c r="G66" s="27"/>
      <c r="H66" s="27"/>
      <c r="I66" s="159" t="s">
        <v>92</v>
      </c>
      <c r="J66" s="165">
        <f xml:space="preserve"> I64+ ((0.1*G64)*7*(D14-1))</f>
        <v>41.800000000000004</v>
      </c>
    </row>
    <row r="67" spans="1:10" ht="15.75" customHeight="1">
      <c r="A67" s="160"/>
      <c r="B67" s="163"/>
      <c r="C67" s="63"/>
      <c r="D67" s="63"/>
      <c r="E67" s="160"/>
      <c r="F67" s="169"/>
      <c r="G67" s="64"/>
      <c r="H67" s="27"/>
      <c r="I67" s="160"/>
      <c r="J67" s="166"/>
    </row>
    <row r="68" spans="1:10" s="71" customFormat="1" ht="15.75" customHeight="1" thickBot="1">
      <c r="A68" s="160"/>
      <c r="B68" s="163"/>
      <c r="C68" s="63"/>
      <c r="D68" s="63"/>
      <c r="E68" s="161"/>
      <c r="F68" s="170"/>
      <c r="G68" s="64"/>
      <c r="H68" s="27"/>
      <c r="I68" s="160"/>
      <c r="J68" s="166"/>
    </row>
    <row r="69" spans="1:10" s="71" customFormat="1" ht="15.75" customHeight="1" thickBot="1">
      <c r="A69" s="161"/>
      <c r="B69" s="164"/>
      <c r="C69" s="63"/>
      <c r="D69" s="63"/>
      <c r="E69" s="83"/>
      <c r="F69" s="84"/>
      <c r="G69" s="64"/>
      <c r="H69" s="27"/>
      <c r="I69" s="161"/>
      <c r="J69" s="167"/>
    </row>
    <row r="70" spans="1:10" ht="15.75" customHeight="1" thickBot="1">
      <c r="A70" s="85"/>
      <c r="B70" s="27"/>
      <c r="C70" s="27"/>
      <c r="D70" s="27"/>
      <c r="E70" s="63"/>
      <c r="F70" s="68"/>
      <c r="G70" s="64"/>
      <c r="H70" s="27"/>
      <c r="I70" s="63"/>
      <c r="J70" s="70"/>
    </row>
    <row r="71" spans="1:10" ht="15.75" customHeight="1">
      <c r="A71" s="69"/>
      <c r="B71" s="27"/>
      <c r="C71" s="27"/>
      <c r="D71" s="27"/>
      <c r="E71" s="159" t="s">
        <v>95</v>
      </c>
      <c r="F71" s="181">
        <f>F66*B66</f>
        <v>4.0165116279069766</v>
      </c>
      <c r="G71" s="64"/>
      <c r="H71" s="63"/>
      <c r="I71" s="68"/>
      <c r="J71" s="70"/>
    </row>
    <row r="72" spans="1:10" ht="15.75" customHeight="1">
      <c r="A72" s="69"/>
      <c r="B72" s="27"/>
      <c r="C72" s="27"/>
      <c r="D72" s="27"/>
      <c r="E72" s="160"/>
      <c r="F72" s="182"/>
      <c r="G72" s="27"/>
      <c r="H72" s="63"/>
      <c r="I72" s="68"/>
      <c r="J72" s="70"/>
    </row>
    <row r="73" spans="1:10" ht="15.75" customHeight="1" thickBot="1">
      <c r="A73" s="69"/>
      <c r="B73" s="27"/>
      <c r="C73" s="27"/>
      <c r="D73" s="27"/>
      <c r="E73" s="161"/>
      <c r="F73" s="183"/>
      <c r="G73" s="27"/>
      <c r="H73" s="27"/>
      <c r="I73" s="27"/>
      <c r="J73" s="70"/>
    </row>
    <row r="74" spans="1:10" ht="15.75" customHeight="1" thickBot="1">
      <c r="A74" s="69"/>
      <c r="B74" s="27"/>
      <c r="C74" s="27"/>
      <c r="D74" s="27"/>
      <c r="E74" s="27"/>
      <c r="F74" s="27"/>
      <c r="G74" s="27"/>
      <c r="H74" s="27"/>
      <c r="I74" s="27"/>
      <c r="J74" s="70"/>
    </row>
    <row r="75" spans="1:10" ht="15.75" customHeight="1">
      <c r="A75" s="69"/>
      <c r="B75" s="27"/>
      <c r="C75" s="27"/>
      <c r="D75" s="27"/>
      <c r="E75" s="159" t="s">
        <v>96</v>
      </c>
      <c r="F75" s="184">
        <f>F71/G64</f>
        <v>0.66941860465116276</v>
      </c>
      <c r="G75" s="27"/>
      <c r="H75" s="27"/>
      <c r="I75" s="27"/>
      <c r="J75" s="70"/>
    </row>
    <row r="76" spans="1:10" ht="15.75" customHeight="1">
      <c r="A76" s="69"/>
      <c r="B76" s="27"/>
      <c r="C76" s="27"/>
      <c r="D76" s="27"/>
      <c r="E76" s="160"/>
      <c r="F76" s="185"/>
      <c r="G76" s="27"/>
      <c r="H76" s="27"/>
      <c r="I76" s="27"/>
      <c r="J76" s="70"/>
    </row>
    <row r="77" spans="1:10" ht="15.75" customHeight="1" thickBot="1">
      <c r="A77" s="65"/>
      <c r="B77" s="66"/>
      <c r="C77" s="66"/>
      <c r="D77" s="66"/>
      <c r="E77" s="161"/>
      <c r="F77" s="186"/>
      <c r="G77" s="66"/>
      <c r="H77" s="66"/>
      <c r="I77" s="66"/>
      <c r="J77" s="67"/>
    </row>
    <row r="78" spans="1:10" ht="15.75" customHeight="1">
      <c r="A78" s="69"/>
      <c r="B78" s="27"/>
      <c r="C78" s="27"/>
      <c r="D78" s="27"/>
      <c r="E78" s="27"/>
      <c r="F78" s="27"/>
      <c r="G78" s="27"/>
      <c r="H78" s="27"/>
      <c r="I78" s="27"/>
      <c r="J78" s="70"/>
    </row>
    <row r="79" spans="1:10" ht="15.75" customHeight="1" thickBot="1">
      <c r="A79" s="69"/>
      <c r="B79" s="27"/>
      <c r="C79" s="27"/>
      <c r="D79" s="27"/>
      <c r="E79" s="27"/>
      <c r="F79" s="27"/>
      <c r="G79" s="27"/>
      <c r="H79" s="27"/>
      <c r="I79" s="27"/>
      <c r="J79" s="70"/>
    </row>
    <row r="80" spans="1:10" ht="15.75" customHeight="1">
      <c r="A80" s="69"/>
      <c r="B80" s="27"/>
      <c r="C80" s="27"/>
      <c r="D80" s="187" t="s">
        <v>99</v>
      </c>
      <c r="E80" s="188"/>
      <c r="F80" s="188"/>
      <c r="G80" s="189"/>
      <c r="H80" s="27"/>
      <c r="I80" s="27"/>
      <c r="J80" s="70"/>
    </row>
    <row r="81" spans="1:10" ht="15.75" customHeight="1">
      <c r="A81" s="69"/>
      <c r="B81" s="27"/>
      <c r="C81" s="27"/>
      <c r="D81" s="190"/>
      <c r="E81" s="191"/>
      <c r="F81" s="191"/>
      <c r="G81" s="192"/>
      <c r="H81" s="27"/>
      <c r="I81" s="27"/>
      <c r="J81" s="70"/>
    </row>
    <row r="82" spans="1:10" ht="15.75" customHeight="1">
      <c r="A82" s="69"/>
      <c r="B82" s="27"/>
      <c r="C82" s="27"/>
      <c r="D82" s="190"/>
      <c r="E82" s="191"/>
      <c r="F82" s="191"/>
      <c r="G82" s="192"/>
      <c r="H82" s="27"/>
      <c r="I82" s="27"/>
      <c r="J82" s="70"/>
    </row>
    <row r="83" spans="1:10" ht="15.75" customHeight="1" thickBot="1">
      <c r="A83" s="99"/>
      <c r="B83" s="27"/>
      <c r="C83" s="27"/>
      <c r="D83" s="190"/>
      <c r="E83" s="191"/>
      <c r="F83" s="191"/>
      <c r="G83" s="192"/>
      <c r="H83" s="27"/>
      <c r="I83" s="27"/>
      <c r="J83" s="70"/>
    </row>
    <row r="84" spans="1:10" ht="15.75" customHeight="1">
      <c r="A84" s="100"/>
      <c r="B84" s="27"/>
      <c r="C84" s="27"/>
      <c r="D84" s="171" t="s">
        <v>100</v>
      </c>
      <c r="E84" s="172"/>
      <c r="F84" s="171" t="s">
        <v>101</v>
      </c>
      <c r="G84" s="172"/>
      <c r="H84" s="27"/>
      <c r="I84" s="27"/>
      <c r="J84" s="70"/>
    </row>
    <row r="85" spans="1:10" ht="15.75" customHeight="1">
      <c r="A85" s="69"/>
      <c r="B85" s="27"/>
      <c r="C85" s="27"/>
      <c r="D85" s="173"/>
      <c r="E85" s="174"/>
      <c r="F85" s="173"/>
      <c r="G85" s="174"/>
      <c r="H85" s="27"/>
      <c r="I85" s="27"/>
      <c r="J85" s="70"/>
    </row>
    <row r="86" spans="1:10" ht="15.75" customHeight="1" thickBot="1">
      <c r="A86" s="69"/>
      <c r="B86" s="27"/>
      <c r="C86" s="27"/>
      <c r="D86" s="217">
        <v>18.59</v>
      </c>
      <c r="E86" s="218"/>
      <c r="F86" s="217">
        <v>1</v>
      </c>
      <c r="G86" s="218"/>
      <c r="H86" s="27"/>
      <c r="I86" s="27"/>
      <c r="J86" s="70"/>
    </row>
    <row r="87" spans="1:10" ht="15.75" customHeight="1" thickBot="1">
      <c r="A87" s="69"/>
      <c r="B87" s="27"/>
      <c r="C87" s="27"/>
      <c r="D87" s="69"/>
      <c r="E87" s="27"/>
      <c r="F87" s="27"/>
      <c r="G87" s="70"/>
      <c r="H87" s="27"/>
      <c r="I87" s="27"/>
      <c r="J87" s="70"/>
    </row>
    <row r="88" spans="1:10" ht="15.75" customHeight="1">
      <c r="A88" s="69"/>
      <c r="B88" s="27"/>
      <c r="C88" s="27"/>
      <c r="D88" s="159" t="s">
        <v>102</v>
      </c>
      <c r="E88" s="193"/>
      <c r="F88" s="195">
        <f>(F86*D86) / (365/(D14*7))</f>
        <v>1.7826027397260273</v>
      </c>
      <c r="G88" s="184"/>
      <c r="H88" s="27"/>
      <c r="I88" s="27"/>
      <c r="J88" s="70"/>
    </row>
    <row r="89" spans="1:10" ht="15.75" customHeight="1" thickBot="1">
      <c r="A89" s="69"/>
      <c r="B89" s="27"/>
      <c r="C89" s="27"/>
      <c r="D89" s="161"/>
      <c r="E89" s="194"/>
      <c r="F89" s="196"/>
      <c r="G89" s="186"/>
      <c r="H89" s="27"/>
      <c r="I89" s="27"/>
      <c r="J89" s="70"/>
    </row>
    <row r="90" spans="1:10" ht="15.75" customHeight="1" thickBot="1">
      <c r="A90" s="69"/>
      <c r="B90" s="27"/>
      <c r="C90" s="27"/>
      <c r="D90" s="69"/>
      <c r="E90" s="27"/>
      <c r="F90" s="27"/>
      <c r="G90" s="70"/>
      <c r="H90" s="27"/>
      <c r="I90" s="27"/>
      <c r="J90" s="70"/>
    </row>
    <row r="91" spans="1:10" ht="15.75" customHeight="1">
      <c r="A91" s="69"/>
      <c r="B91" s="27"/>
      <c r="C91" s="27"/>
      <c r="D91" s="171" t="s">
        <v>103</v>
      </c>
      <c r="E91" s="197"/>
      <c r="F91" s="195">
        <f>F88/G64</f>
        <v>0.29710045662100454</v>
      </c>
      <c r="G91" s="184"/>
      <c r="H91" s="27"/>
      <c r="I91" s="27"/>
      <c r="J91" s="70"/>
    </row>
    <row r="92" spans="1:10" ht="15.75" customHeight="1" thickBot="1">
      <c r="A92" s="65"/>
      <c r="B92" s="66"/>
      <c r="C92" s="66"/>
      <c r="D92" s="198"/>
      <c r="E92" s="199"/>
      <c r="F92" s="196"/>
      <c r="G92" s="186"/>
      <c r="H92" s="66"/>
      <c r="I92" s="66"/>
      <c r="J92" s="67"/>
    </row>
  </sheetData>
  <sheetProtection password="BB28" sheet="1" scenarios="1" selectLockedCells="1"/>
  <mergeCells count="70">
    <mergeCell ref="D9:K12"/>
    <mergeCell ref="B49:C49"/>
    <mergeCell ref="A13:B13"/>
    <mergeCell ref="D13:E13"/>
    <mergeCell ref="F13:G13"/>
    <mergeCell ref="H13:I13"/>
    <mergeCell ref="D14:E14"/>
    <mergeCell ref="F14:G14"/>
    <mergeCell ref="H14:I14"/>
    <mergeCell ref="F40:G40"/>
    <mergeCell ref="F41:G41"/>
    <mergeCell ref="I26:J26"/>
    <mergeCell ref="I27:J27"/>
    <mergeCell ref="A15:A16"/>
    <mergeCell ref="B15:B16"/>
    <mergeCell ref="J13:K13"/>
    <mergeCell ref="J14:K14"/>
    <mergeCell ref="B50:C50"/>
    <mergeCell ref="F22:G25"/>
    <mergeCell ref="A40:B40"/>
    <mergeCell ref="A41:B41"/>
    <mergeCell ref="A46:B46"/>
    <mergeCell ref="A43:B43"/>
    <mergeCell ref="A44:B44"/>
    <mergeCell ref="C40:D40"/>
    <mergeCell ref="C41:D41"/>
    <mergeCell ref="A28:B28"/>
    <mergeCell ref="C28:D28"/>
    <mergeCell ref="I29:J29"/>
    <mergeCell ref="I30:J30"/>
    <mergeCell ref="I32:J32"/>
    <mergeCell ref="I33:J33"/>
    <mergeCell ref="B52:C52"/>
    <mergeCell ref="B53:C53"/>
    <mergeCell ref="A47:B47"/>
    <mergeCell ref="F26:G26"/>
    <mergeCell ref="C18:D27"/>
    <mergeCell ref="A20:B27"/>
    <mergeCell ref="D86:E86"/>
    <mergeCell ref="F86:G86"/>
    <mergeCell ref="D88:E89"/>
    <mergeCell ref="F88:G89"/>
    <mergeCell ref="D91:E92"/>
    <mergeCell ref="F91:G92"/>
    <mergeCell ref="E75:E77"/>
    <mergeCell ref="F75:F77"/>
    <mergeCell ref="D80:G83"/>
    <mergeCell ref="D84:E85"/>
    <mergeCell ref="F84:G85"/>
    <mergeCell ref="E64:F64"/>
    <mergeCell ref="G64:H64"/>
    <mergeCell ref="I64:J64"/>
    <mergeCell ref="E71:E73"/>
    <mergeCell ref="F71:F73"/>
    <mergeCell ref="E66:E68"/>
    <mergeCell ref="A57:J61"/>
    <mergeCell ref="A8:B12"/>
    <mergeCell ref="A2:E6"/>
    <mergeCell ref="I66:I69"/>
    <mergeCell ref="A66:A69"/>
    <mergeCell ref="B66:B69"/>
    <mergeCell ref="J66:J69"/>
    <mergeCell ref="F66:F68"/>
    <mergeCell ref="A62:B63"/>
    <mergeCell ref="C62:D63"/>
    <mergeCell ref="E62:F63"/>
    <mergeCell ref="G62:H63"/>
    <mergeCell ref="I62:J63"/>
    <mergeCell ref="A64:B64"/>
    <mergeCell ref="C64:D64"/>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Liquid Fertilizer Calculations</vt:lpstr>
      <vt:lpstr>Lighting Calculations</vt:lpstr>
      <vt:lpstr>Electrical Calculations</vt:lpstr>
      <vt:lpstr>Crop Costing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Neil S. Mattson</dc:creator>
  <cp:lastModifiedBy>Ryan Ronzoni</cp:lastModifiedBy>
  <dcterms:created xsi:type="dcterms:W3CDTF">2020-05-14T23:09:11Z</dcterms:created>
  <dcterms:modified xsi:type="dcterms:W3CDTF">2020-05-17T23:34:20Z</dcterms:modified>
</cp:coreProperties>
</file>